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Records1.xml" ContentType="application/vnd.openxmlformats-officedocument.spreadsheetml.pivotCacheRecords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pivotTables/pivotTable1.xml" ContentType="application/vnd.openxmlformats-officedocument.spreadsheetml.pivotTable+xml"/>
  <Override PartName="/xl/drawings/drawing1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/>
  <bookViews>
    <workbookView xWindow="0" yWindow="0" windowWidth="19200" windowHeight="7335" activeTab="8"/>
  </bookViews>
  <sheets>
    <sheet name="per ei" sheetId="1" r:id="rId1"/>
    <sheet name="per nest" sheetId="2" r:id="rId2"/>
    <sheet name="pivot" sheetId="4" r:id="rId3"/>
    <sheet name="KlsteJager" sheetId="5" r:id="rId4"/>
    <sheet name="overview" sheetId="6" r:id="rId5"/>
    <sheet name="clutch" sheetId="7" r:id="rId6"/>
    <sheet name="ukraine" sheetId="8" r:id="rId7"/>
    <sheet name="Wloclawek" sheetId="9" r:id="rId8"/>
    <sheet name="ringen" sheetId="10" r:id="rId9"/>
  </sheets>
  <calcPr calcId="145621"/>
  <pivotCaches>
    <pivotCache cacheId="0" r:id="rId10"/>
  </pivotCaches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U20" i="10" l="1"/>
  <c r="U19" i="10"/>
  <c r="J44" i="10" l="1"/>
  <c r="U5" i="10"/>
  <c r="J16" i="10"/>
  <c r="J4" i="10"/>
  <c r="U21" i="10" l="1"/>
  <c r="U3" i="10"/>
  <c r="U4" i="10"/>
  <c r="J43" i="10" l="1"/>
  <c r="J42" i="10"/>
  <c r="J15" i="10"/>
  <c r="J14" i="10"/>
  <c r="J3" i="10"/>
  <c r="J2" i="10"/>
  <c r="G107" i="10"/>
  <c r="C107" i="10"/>
  <c r="L60" i="9" l="1"/>
  <c r="L59" i="9"/>
  <c r="L58" i="9"/>
  <c r="L57" i="9"/>
  <c r="L56" i="9"/>
  <c r="L55" i="9"/>
  <c r="L54" i="9"/>
  <c r="L53" i="9"/>
  <c r="L52" i="9"/>
  <c r="L51" i="9"/>
  <c r="L50" i="9"/>
  <c r="L49" i="9"/>
  <c r="L48" i="9"/>
  <c r="L47" i="9"/>
  <c r="L46" i="9"/>
  <c r="X59" i="9" s="1"/>
  <c r="L45" i="9"/>
  <c r="L44" i="9"/>
  <c r="L43" i="9"/>
  <c r="L42" i="9"/>
  <c r="L41" i="9"/>
  <c r="L40" i="9"/>
  <c r="L39" i="9"/>
  <c r="L38" i="9"/>
  <c r="L37" i="9"/>
  <c r="L36" i="9"/>
  <c r="L35" i="9"/>
  <c r="L34" i="9"/>
  <c r="X40" i="9" s="1"/>
  <c r="L33" i="9"/>
  <c r="L32" i="9"/>
  <c r="L31" i="9"/>
  <c r="L30" i="9"/>
  <c r="L29" i="9"/>
  <c r="L28" i="9"/>
  <c r="L27" i="9"/>
  <c r="L26" i="9"/>
  <c r="L25" i="9"/>
  <c r="L24" i="9"/>
  <c r="L23" i="9"/>
  <c r="X30" i="9" s="1"/>
  <c r="L22" i="9"/>
  <c r="L21" i="9"/>
  <c r="L20" i="9"/>
  <c r="L19" i="9"/>
  <c r="L18" i="9"/>
  <c r="L17" i="9"/>
  <c r="L16" i="9"/>
  <c r="L15" i="9"/>
  <c r="L14" i="9"/>
  <c r="L13" i="9"/>
  <c r="L12" i="9"/>
  <c r="L11" i="9"/>
  <c r="L10" i="9"/>
  <c r="L9" i="9"/>
  <c r="L8" i="9"/>
  <c r="L7" i="9"/>
  <c r="L6" i="9"/>
  <c r="L5" i="9"/>
  <c r="L4" i="9"/>
  <c r="L3" i="9"/>
  <c r="L2" i="9"/>
  <c r="L65" i="9" s="1"/>
  <c r="K60" i="9"/>
  <c r="K59" i="9"/>
  <c r="K58" i="9"/>
  <c r="K57" i="9"/>
  <c r="K56" i="9"/>
  <c r="K55" i="9"/>
  <c r="K54" i="9"/>
  <c r="K53" i="9"/>
  <c r="K52" i="9"/>
  <c r="K51" i="9"/>
  <c r="K50" i="9"/>
  <c r="K49" i="9"/>
  <c r="K48" i="9"/>
  <c r="K47" i="9"/>
  <c r="K46" i="9"/>
  <c r="W57" i="9" s="1"/>
  <c r="K45" i="9"/>
  <c r="K44" i="9"/>
  <c r="K43" i="9"/>
  <c r="K42" i="9"/>
  <c r="K41" i="9"/>
  <c r="K40" i="9"/>
  <c r="K39" i="9"/>
  <c r="K38" i="9"/>
  <c r="K37" i="9"/>
  <c r="K36" i="9"/>
  <c r="K35" i="9"/>
  <c r="K34" i="9"/>
  <c r="W36" i="9" s="1"/>
  <c r="K33" i="9"/>
  <c r="K32" i="9"/>
  <c r="K31" i="9"/>
  <c r="K30" i="9"/>
  <c r="K29" i="9"/>
  <c r="K28" i="9"/>
  <c r="K27" i="9"/>
  <c r="K26" i="9"/>
  <c r="W29" i="9" s="1"/>
  <c r="K25" i="9"/>
  <c r="K24" i="9"/>
  <c r="K23" i="9"/>
  <c r="W31" i="9" s="1"/>
  <c r="K22" i="9"/>
  <c r="K21" i="9"/>
  <c r="K20" i="9"/>
  <c r="K19" i="9"/>
  <c r="K18" i="9"/>
  <c r="K17" i="9"/>
  <c r="K16" i="9"/>
  <c r="K15" i="9"/>
  <c r="K14" i="9"/>
  <c r="K13" i="9"/>
  <c r="K12" i="9"/>
  <c r="K11" i="9"/>
  <c r="K10" i="9"/>
  <c r="K9" i="9"/>
  <c r="K8" i="9"/>
  <c r="K7" i="9"/>
  <c r="K6" i="9"/>
  <c r="K5" i="9"/>
  <c r="K4" i="9"/>
  <c r="K3" i="9"/>
  <c r="K2" i="9"/>
  <c r="K64" i="9" s="1"/>
  <c r="H60" i="9"/>
  <c r="H59" i="9"/>
  <c r="H58" i="9"/>
  <c r="H57" i="9"/>
  <c r="H56" i="9"/>
  <c r="H55" i="9"/>
  <c r="H54" i="9"/>
  <c r="H53" i="9"/>
  <c r="H52" i="9"/>
  <c r="H51" i="9"/>
  <c r="H50" i="9"/>
  <c r="H49" i="9"/>
  <c r="H48" i="9"/>
  <c r="H47" i="9"/>
  <c r="H46" i="9"/>
  <c r="T60" i="9" s="1"/>
  <c r="H45" i="9"/>
  <c r="H44" i="9"/>
  <c r="H43" i="9"/>
  <c r="H42" i="9"/>
  <c r="H41" i="9"/>
  <c r="H40" i="9"/>
  <c r="H39" i="9"/>
  <c r="H38" i="9"/>
  <c r="H37" i="9"/>
  <c r="H36" i="9"/>
  <c r="H35" i="9"/>
  <c r="H34" i="9"/>
  <c r="T40" i="9" s="1"/>
  <c r="H33" i="9"/>
  <c r="H32" i="9"/>
  <c r="H31" i="9"/>
  <c r="H30" i="9"/>
  <c r="H29" i="9"/>
  <c r="H28" i="9"/>
  <c r="H27" i="9"/>
  <c r="H26" i="9"/>
  <c r="T30" i="9" s="1"/>
  <c r="H25" i="9"/>
  <c r="H24" i="9"/>
  <c r="H23" i="9"/>
  <c r="T32" i="9" s="1"/>
  <c r="H22" i="9"/>
  <c r="H21" i="9"/>
  <c r="H20" i="9"/>
  <c r="H19" i="9"/>
  <c r="H18" i="9"/>
  <c r="H17" i="9"/>
  <c r="H16" i="9"/>
  <c r="H15" i="9"/>
  <c r="H14" i="9"/>
  <c r="H13" i="9"/>
  <c r="H12" i="9"/>
  <c r="H11" i="9"/>
  <c r="H10" i="9"/>
  <c r="H9" i="9"/>
  <c r="H8" i="9"/>
  <c r="H7" i="9"/>
  <c r="H6" i="9"/>
  <c r="H5" i="9"/>
  <c r="H4" i="9"/>
  <c r="H3" i="9"/>
  <c r="H2" i="9"/>
  <c r="H65" i="9" s="1"/>
  <c r="E60" i="9"/>
  <c r="E59" i="9"/>
  <c r="E58" i="9"/>
  <c r="E57" i="9"/>
  <c r="E56" i="9"/>
  <c r="E55" i="9"/>
  <c r="E54" i="9"/>
  <c r="E53" i="9"/>
  <c r="E52" i="9"/>
  <c r="E51" i="9"/>
  <c r="E50" i="9"/>
  <c r="E49" i="9"/>
  <c r="E48" i="9"/>
  <c r="E47" i="9"/>
  <c r="E46" i="9"/>
  <c r="Q60" i="9" s="1"/>
  <c r="E45" i="9"/>
  <c r="E44" i="9"/>
  <c r="E43" i="9"/>
  <c r="E42" i="9"/>
  <c r="E41" i="9"/>
  <c r="E40" i="9"/>
  <c r="E39" i="9"/>
  <c r="E38" i="9"/>
  <c r="E37" i="9"/>
  <c r="E36" i="9"/>
  <c r="E35" i="9"/>
  <c r="E34" i="9"/>
  <c r="Q40" i="9" s="1"/>
  <c r="E33" i="9"/>
  <c r="E32" i="9"/>
  <c r="E31" i="9"/>
  <c r="E30" i="9"/>
  <c r="E29" i="9"/>
  <c r="E28" i="9"/>
  <c r="E27" i="9"/>
  <c r="E26" i="9"/>
  <c r="E25" i="9"/>
  <c r="E24" i="9"/>
  <c r="E23" i="9"/>
  <c r="Q33" i="9" s="1"/>
  <c r="E22" i="9"/>
  <c r="E21" i="9"/>
  <c r="E20" i="9"/>
  <c r="E19" i="9"/>
  <c r="E18" i="9"/>
  <c r="E17" i="9"/>
  <c r="E16" i="9"/>
  <c r="E15" i="9"/>
  <c r="E14" i="9"/>
  <c r="E13" i="9"/>
  <c r="E12" i="9"/>
  <c r="E11" i="9"/>
  <c r="E10" i="9"/>
  <c r="E9" i="9"/>
  <c r="E8" i="9"/>
  <c r="E7" i="9"/>
  <c r="E6" i="9"/>
  <c r="E5" i="9"/>
  <c r="E4" i="9"/>
  <c r="E3" i="9"/>
  <c r="E65" i="9" s="1"/>
  <c r="Q30" i="9"/>
  <c r="E2" i="9"/>
  <c r="F141" i="8"/>
  <c r="J65" i="9"/>
  <c r="I65" i="9"/>
  <c r="G65" i="9"/>
  <c r="F65" i="9"/>
  <c r="D65" i="9"/>
  <c r="J64" i="9"/>
  <c r="I64" i="9"/>
  <c r="G64" i="9"/>
  <c r="F64" i="9"/>
  <c r="D64" i="9"/>
  <c r="K63" i="9"/>
  <c r="J63" i="9"/>
  <c r="I63" i="9"/>
  <c r="G63" i="9"/>
  <c r="F63" i="9"/>
  <c r="D63" i="9"/>
  <c r="J62" i="9"/>
  <c r="I62" i="9"/>
  <c r="G62" i="9"/>
  <c r="F62" i="9"/>
  <c r="D62" i="9"/>
  <c r="J61" i="9"/>
  <c r="I61" i="9"/>
  <c r="G61" i="9"/>
  <c r="F61" i="9"/>
  <c r="D61" i="9"/>
  <c r="C65" i="9"/>
  <c r="C64" i="9"/>
  <c r="C63" i="9"/>
  <c r="C62" i="9"/>
  <c r="C61" i="9"/>
  <c r="X60" i="9"/>
  <c r="V60" i="9"/>
  <c r="U60" i="9"/>
  <c r="S60" i="9"/>
  <c r="R60" i="9"/>
  <c r="P60" i="9"/>
  <c r="V59" i="9"/>
  <c r="U59" i="9"/>
  <c r="S59" i="9"/>
  <c r="R59" i="9"/>
  <c r="P59" i="9"/>
  <c r="X58" i="9"/>
  <c r="W58" i="9"/>
  <c r="V58" i="9"/>
  <c r="U58" i="9"/>
  <c r="S58" i="9"/>
  <c r="R58" i="9"/>
  <c r="P58" i="9"/>
  <c r="X57" i="9"/>
  <c r="V57" i="9"/>
  <c r="U57" i="9"/>
  <c r="S57" i="9"/>
  <c r="R57" i="9"/>
  <c r="Q57" i="9"/>
  <c r="P57" i="9"/>
  <c r="V56" i="9"/>
  <c r="U56" i="9"/>
  <c r="T56" i="9"/>
  <c r="S56" i="9"/>
  <c r="R56" i="9"/>
  <c r="P56" i="9"/>
  <c r="O60" i="9"/>
  <c r="O59" i="9"/>
  <c r="O58" i="9"/>
  <c r="O57" i="9"/>
  <c r="O56" i="9"/>
  <c r="W40" i="9"/>
  <c r="V40" i="9"/>
  <c r="U40" i="9"/>
  <c r="S40" i="9"/>
  <c r="R40" i="9"/>
  <c r="P40" i="9"/>
  <c r="X39" i="9"/>
  <c r="V39" i="9"/>
  <c r="U39" i="9"/>
  <c r="S39" i="9"/>
  <c r="R39" i="9"/>
  <c r="Q39" i="9"/>
  <c r="P39" i="9"/>
  <c r="X38" i="9"/>
  <c r="V38" i="9"/>
  <c r="U38" i="9"/>
  <c r="S38" i="9"/>
  <c r="R38" i="9"/>
  <c r="P38" i="9"/>
  <c r="V37" i="9"/>
  <c r="U37" i="9"/>
  <c r="S37" i="9"/>
  <c r="R37" i="9"/>
  <c r="P37" i="9"/>
  <c r="X36" i="9"/>
  <c r="V36" i="9"/>
  <c r="U36" i="9"/>
  <c r="S36" i="9"/>
  <c r="R36" i="9"/>
  <c r="P36" i="9"/>
  <c r="O40" i="9"/>
  <c r="O39" i="9"/>
  <c r="O38" i="9"/>
  <c r="O37" i="9"/>
  <c r="O36" i="9"/>
  <c r="X32" i="9"/>
  <c r="X31" i="9"/>
  <c r="O33" i="9"/>
  <c r="O32" i="9"/>
  <c r="O31" i="9"/>
  <c r="O30" i="9"/>
  <c r="O29" i="9"/>
  <c r="P33" i="9"/>
  <c r="P32" i="9"/>
  <c r="P31" i="9"/>
  <c r="P30" i="9"/>
  <c r="P29" i="9"/>
  <c r="R33" i="9"/>
  <c r="R32" i="9"/>
  <c r="R31" i="9"/>
  <c r="R30" i="9"/>
  <c r="R29" i="9"/>
  <c r="S33" i="9"/>
  <c r="S32" i="9"/>
  <c r="S31" i="9"/>
  <c r="S30" i="9"/>
  <c r="S29" i="9"/>
  <c r="T33" i="9"/>
  <c r="T29" i="9"/>
  <c r="W32" i="9"/>
  <c r="V33" i="9"/>
  <c r="V32" i="9"/>
  <c r="V31" i="9"/>
  <c r="V30" i="9"/>
  <c r="V29" i="9"/>
  <c r="U33" i="9"/>
  <c r="U32" i="9"/>
  <c r="U31" i="9"/>
  <c r="U30" i="9"/>
  <c r="U29" i="9"/>
  <c r="X33" i="9" l="1"/>
  <c r="X37" i="9"/>
  <c r="X56" i="9"/>
  <c r="X29" i="9"/>
  <c r="L63" i="9"/>
  <c r="L62" i="9"/>
  <c r="L61" i="9"/>
  <c r="L64" i="9"/>
  <c r="W33" i="9"/>
  <c r="W56" i="9"/>
  <c r="K62" i="9"/>
  <c r="K61" i="9"/>
  <c r="W38" i="9"/>
  <c r="W39" i="9"/>
  <c r="W30" i="9"/>
  <c r="W37" i="9"/>
  <c r="W60" i="9"/>
  <c r="K65" i="9"/>
  <c r="W59" i="9"/>
  <c r="T57" i="9"/>
  <c r="T58" i="9"/>
  <c r="T59" i="9"/>
  <c r="T36" i="9"/>
  <c r="T37" i="9"/>
  <c r="T38" i="9"/>
  <c r="T39" i="9"/>
  <c r="T31" i="9"/>
  <c r="H61" i="9"/>
  <c r="H62" i="9"/>
  <c r="H63" i="9"/>
  <c r="H64" i="9"/>
  <c r="Q36" i="9"/>
  <c r="Q37" i="9"/>
  <c r="Q38" i="9"/>
  <c r="Q56" i="9"/>
  <c r="Q58" i="9"/>
  <c r="Q59" i="9"/>
  <c r="Q29" i="9"/>
  <c r="Q31" i="9"/>
  <c r="Q32" i="9"/>
  <c r="E61" i="9"/>
  <c r="E62" i="9"/>
  <c r="E63" i="9"/>
  <c r="E64" i="9"/>
  <c r="O191" i="8"/>
  <c r="N191" i="8"/>
  <c r="J191" i="8"/>
  <c r="I191" i="8"/>
  <c r="E191" i="8"/>
  <c r="D191" i="8"/>
  <c r="O190" i="8"/>
  <c r="N190" i="8"/>
  <c r="J190" i="8"/>
  <c r="I190" i="8"/>
  <c r="E190" i="8"/>
  <c r="D190" i="8"/>
  <c r="O189" i="8"/>
  <c r="N189" i="8"/>
  <c r="J189" i="8"/>
  <c r="I189" i="8"/>
  <c r="E189" i="8"/>
  <c r="D189" i="8"/>
  <c r="O188" i="8"/>
  <c r="N188" i="8"/>
  <c r="J188" i="8"/>
  <c r="I188" i="8"/>
  <c r="E188" i="8"/>
  <c r="D188" i="8"/>
  <c r="O187" i="8"/>
  <c r="N187" i="8"/>
  <c r="J187" i="8"/>
  <c r="I187" i="8"/>
  <c r="E187" i="8"/>
  <c r="D187" i="8"/>
  <c r="AG185" i="8"/>
  <c r="AF185" i="8"/>
  <c r="AD185" i="8"/>
  <c r="AC185" i="8"/>
  <c r="AA185" i="8"/>
  <c r="Z185" i="8"/>
  <c r="P185" i="8"/>
  <c r="K185" i="8"/>
  <c r="F185" i="8"/>
  <c r="X185" i="8" s="1"/>
  <c r="AG184" i="8"/>
  <c r="AF184" i="8"/>
  <c r="AD184" i="8"/>
  <c r="AC184" i="8"/>
  <c r="AA184" i="8"/>
  <c r="Z184" i="8"/>
  <c r="P184" i="8"/>
  <c r="K184" i="8"/>
  <c r="F184" i="8"/>
  <c r="X184" i="8" s="1"/>
  <c r="AG183" i="8"/>
  <c r="AF183" i="8"/>
  <c r="AD183" i="8"/>
  <c r="AC183" i="8"/>
  <c r="AA183" i="8"/>
  <c r="Z183" i="8"/>
  <c r="P183" i="8"/>
  <c r="K183" i="8"/>
  <c r="F183" i="8"/>
  <c r="X183" i="8" s="1"/>
  <c r="AG182" i="8"/>
  <c r="AF182" i="8"/>
  <c r="AD182" i="8"/>
  <c r="AC182" i="8"/>
  <c r="AA182" i="8"/>
  <c r="Z182" i="8"/>
  <c r="P182" i="8"/>
  <c r="K182" i="8"/>
  <c r="F182" i="8"/>
  <c r="X182" i="8" s="1"/>
  <c r="AG181" i="8"/>
  <c r="AF181" i="8"/>
  <c r="AD181" i="8"/>
  <c r="AC181" i="8"/>
  <c r="AA181" i="8"/>
  <c r="Z181" i="8"/>
  <c r="P181" i="8"/>
  <c r="K181" i="8"/>
  <c r="F181" i="8"/>
  <c r="X181" i="8" s="1"/>
  <c r="P180" i="8"/>
  <c r="K180" i="8"/>
  <c r="F180" i="8"/>
  <c r="X180" i="8" s="1"/>
  <c r="P179" i="8"/>
  <c r="K179" i="8"/>
  <c r="F179" i="8"/>
  <c r="X179" i="8" s="1"/>
  <c r="P178" i="8"/>
  <c r="K178" i="8"/>
  <c r="F178" i="8"/>
  <c r="X178" i="8" s="1"/>
  <c r="P177" i="8"/>
  <c r="K177" i="8"/>
  <c r="F177" i="8"/>
  <c r="X177" i="8" s="1"/>
  <c r="P176" i="8"/>
  <c r="K176" i="8"/>
  <c r="F176" i="8"/>
  <c r="X176" i="8" s="1"/>
  <c r="P175" i="8"/>
  <c r="K175" i="8"/>
  <c r="F175" i="8"/>
  <c r="X175" i="8" s="1"/>
  <c r="P174" i="8"/>
  <c r="K174" i="8"/>
  <c r="F174" i="8"/>
  <c r="X174" i="8" s="1"/>
  <c r="P173" i="8"/>
  <c r="K173" i="8"/>
  <c r="F173" i="8"/>
  <c r="X173" i="8" s="1"/>
  <c r="P172" i="8"/>
  <c r="K172" i="8"/>
  <c r="F172" i="8"/>
  <c r="X172" i="8" s="1"/>
  <c r="P171" i="8"/>
  <c r="K171" i="8"/>
  <c r="AE181" i="8" s="1"/>
  <c r="F171" i="8"/>
  <c r="X171" i="8" s="1"/>
  <c r="P170" i="8"/>
  <c r="AH184" i="8" s="1"/>
  <c r="K170" i="8"/>
  <c r="AE182" i="8" s="1"/>
  <c r="F170" i="8"/>
  <c r="X170" i="8" s="1"/>
  <c r="AG169" i="8"/>
  <c r="AF169" i="8"/>
  <c r="AD169" i="8"/>
  <c r="AC169" i="8"/>
  <c r="AA169" i="8"/>
  <c r="Z169" i="8"/>
  <c r="P169" i="8"/>
  <c r="K169" i="8"/>
  <c r="F169" i="8"/>
  <c r="X169" i="8" s="1"/>
  <c r="AG168" i="8"/>
  <c r="AF168" i="8"/>
  <c r="AD168" i="8"/>
  <c r="AC168" i="8"/>
  <c r="AA168" i="8"/>
  <c r="Z168" i="8"/>
  <c r="P168" i="8"/>
  <c r="K168" i="8"/>
  <c r="AE168" i="8" s="1"/>
  <c r="F168" i="8"/>
  <c r="X168" i="8" s="1"/>
  <c r="AG167" i="8"/>
  <c r="AF167" i="8"/>
  <c r="AD167" i="8"/>
  <c r="AC167" i="8"/>
  <c r="AA167" i="8"/>
  <c r="Z167" i="8"/>
  <c r="P167" i="8"/>
  <c r="K167" i="8"/>
  <c r="F167" i="8"/>
  <c r="X167" i="8" s="1"/>
  <c r="AG166" i="8"/>
  <c r="AF166" i="8"/>
  <c r="AD166" i="8"/>
  <c r="AC166" i="8"/>
  <c r="AA166" i="8"/>
  <c r="Z166" i="8"/>
  <c r="P166" i="8"/>
  <c r="K166" i="8"/>
  <c r="AE166" i="8" s="1"/>
  <c r="F166" i="8"/>
  <c r="X166" i="8" s="1"/>
  <c r="AG165" i="8"/>
  <c r="AF165" i="8"/>
  <c r="AD165" i="8"/>
  <c r="AC165" i="8"/>
  <c r="AA165" i="8"/>
  <c r="Z165" i="8"/>
  <c r="X165" i="8"/>
  <c r="P165" i="8"/>
  <c r="K165" i="8"/>
  <c r="F165" i="8"/>
  <c r="P164" i="8"/>
  <c r="X164" i="8" s="1"/>
  <c r="K164" i="8"/>
  <c r="F164" i="8"/>
  <c r="X163" i="8"/>
  <c r="P163" i="8"/>
  <c r="K163" i="8"/>
  <c r="F163" i="8"/>
  <c r="P162" i="8"/>
  <c r="X162" i="8" s="1"/>
  <c r="K162" i="8"/>
  <c r="F162" i="8"/>
  <c r="X161" i="8"/>
  <c r="P161" i="8"/>
  <c r="K161" i="8"/>
  <c r="F161" i="8"/>
  <c r="P160" i="8"/>
  <c r="X160" i="8" s="1"/>
  <c r="K160" i="8"/>
  <c r="F160" i="8"/>
  <c r="X159" i="8"/>
  <c r="P159" i="8"/>
  <c r="K159" i="8"/>
  <c r="F159" i="8"/>
  <c r="P158" i="8"/>
  <c r="X158" i="8" s="1"/>
  <c r="K158" i="8"/>
  <c r="F158" i="8"/>
  <c r="X157" i="8"/>
  <c r="P157" i="8"/>
  <c r="K157" i="8"/>
  <c r="F157" i="8"/>
  <c r="P156" i="8"/>
  <c r="X156" i="8" s="1"/>
  <c r="K156" i="8"/>
  <c r="F156" i="8"/>
  <c r="X155" i="8"/>
  <c r="P155" i="8"/>
  <c r="K155" i="8"/>
  <c r="F155" i="8"/>
  <c r="P154" i="8"/>
  <c r="K154" i="8"/>
  <c r="F154" i="8"/>
  <c r="X154" i="8" s="1"/>
  <c r="X153" i="8"/>
  <c r="P153" i="8"/>
  <c r="K153" i="8"/>
  <c r="F153" i="8"/>
  <c r="P152" i="8"/>
  <c r="K152" i="8"/>
  <c r="F152" i="8"/>
  <c r="X152" i="8" s="1"/>
  <c r="X151" i="8"/>
  <c r="P151" i="8"/>
  <c r="K151" i="8"/>
  <c r="F151" i="8"/>
  <c r="P150" i="8"/>
  <c r="K150" i="8"/>
  <c r="F150" i="8"/>
  <c r="X150" i="8" s="1"/>
  <c r="P149" i="8"/>
  <c r="K149" i="8"/>
  <c r="F149" i="8"/>
  <c r="X149" i="8" s="1"/>
  <c r="P148" i="8"/>
  <c r="K148" i="8"/>
  <c r="F148" i="8"/>
  <c r="X148" i="8" s="1"/>
  <c r="P147" i="8"/>
  <c r="K147" i="8"/>
  <c r="F147" i="8"/>
  <c r="X147" i="8" s="1"/>
  <c r="P146" i="8"/>
  <c r="K146" i="8"/>
  <c r="F146" i="8"/>
  <c r="X146" i="8" s="1"/>
  <c r="P145" i="8"/>
  <c r="K145" i="8"/>
  <c r="F145" i="8"/>
  <c r="X145" i="8" s="1"/>
  <c r="P144" i="8"/>
  <c r="K144" i="8"/>
  <c r="F144" i="8"/>
  <c r="X144" i="8" s="1"/>
  <c r="P143" i="8"/>
  <c r="K143" i="8"/>
  <c r="F143" i="8"/>
  <c r="X143" i="8" s="1"/>
  <c r="P142" i="8"/>
  <c r="K142" i="8"/>
  <c r="F142" i="8"/>
  <c r="X142" i="8" s="1"/>
  <c r="P141" i="8"/>
  <c r="K141" i="8"/>
  <c r="X141" i="8"/>
  <c r="P140" i="8"/>
  <c r="K140" i="8"/>
  <c r="F140" i="8"/>
  <c r="X140" i="8" s="1"/>
  <c r="P139" i="8"/>
  <c r="K139" i="8"/>
  <c r="F139" i="8"/>
  <c r="X139" i="8" s="1"/>
  <c r="P138" i="8"/>
  <c r="K138" i="8"/>
  <c r="F138" i="8"/>
  <c r="X138" i="8" s="1"/>
  <c r="P137" i="8"/>
  <c r="K137" i="8"/>
  <c r="F137" i="8"/>
  <c r="X137" i="8" s="1"/>
  <c r="P136" i="8"/>
  <c r="K136" i="8"/>
  <c r="F136" i="8"/>
  <c r="X136" i="8" s="1"/>
  <c r="P135" i="8"/>
  <c r="K135" i="8"/>
  <c r="F135" i="8"/>
  <c r="X135" i="8" s="1"/>
  <c r="P134" i="8"/>
  <c r="K134" i="8"/>
  <c r="F134" i="8"/>
  <c r="X134" i="8" s="1"/>
  <c r="P133" i="8"/>
  <c r="K133" i="8"/>
  <c r="F133" i="8"/>
  <c r="X133" i="8" s="1"/>
  <c r="P132" i="8"/>
  <c r="AH167" i="8" s="1"/>
  <c r="K132" i="8"/>
  <c r="AE169" i="8" s="1"/>
  <c r="F132" i="8"/>
  <c r="AB168" i="8" s="1"/>
  <c r="AG131" i="8"/>
  <c r="AF131" i="8"/>
  <c r="AD131" i="8"/>
  <c r="AC131" i="8"/>
  <c r="AA131" i="8"/>
  <c r="Z131" i="8"/>
  <c r="P131" i="8"/>
  <c r="K131" i="8"/>
  <c r="F131" i="8"/>
  <c r="X131" i="8" s="1"/>
  <c r="AG130" i="8"/>
  <c r="AF130" i="8"/>
  <c r="AD130" i="8"/>
  <c r="AC130" i="8"/>
  <c r="AA130" i="8"/>
  <c r="Z130" i="8"/>
  <c r="P130" i="8"/>
  <c r="K130" i="8"/>
  <c r="F130" i="8"/>
  <c r="X130" i="8" s="1"/>
  <c r="AG129" i="8"/>
  <c r="AF129" i="8"/>
  <c r="AD129" i="8"/>
  <c r="AC129" i="8"/>
  <c r="AA129" i="8"/>
  <c r="Z129" i="8"/>
  <c r="P129" i="8"/>
  <c r="K129" i="8"/>
  <c r="F129" i="8"/>
  <c r="X129" i="8" s="1"/>
  <c r="AG128" i="8"/>
  <c r="AF128" i="8"/>
  <c r="AD128" i="8"/>
  <c r="AC128" i="8"/>
  <c r="AA128" i="8"/>
  <c r="Z128" i="8"/>
  <c r="P128" i="8"/>
  <c r="K128" i="8"/>
  <c r="F128" i="8"/>
  <c r="X128" i="8" s="1"/>
  <c r="AG127" i="8"/>
  <c r="AF127" i="8"/>
  <c r="AD127" i="8"/>
  <c r="AC127" i="8"/>
  <c r="AA127" i="8"/>
  <c r="Z127" i="8"/>
  <c r="P127" i="8"/>
  <c r="K127" i="8"/>
  <c r="F127" i="8"/>
  <c r="X127" i="8" s="1"/>
  <c r="P126" i="8"/>
  <c r="K126" i="8"/>
  <c r="F126" i="8"/>
  <c r="X126" i="8" s="1"/>
  <c r="P125" i="8"/>
  <c r="K125" i="8"/>
  <c r="F125" i="8"/>
  <c r="X125" i="8" s="1"/>
  <c r="P124" i="8"/>
  <c r="K124" i="8"/>
  <c r="F124" i="8"/>
  <c r="X124" i="8" s="1"/>
  <c r="P123" i="8"/>
  <c r="K123" i="8"/>
  <c r="F123" i="8"/>
  <c r="X123" i="8" s="1"/>
  <c r="P122" i="8"/>
  <c r="K122" i="8"/>
  <c r="F122" i="8"/>
  <c r="X122" i="8" s="1"/>
  <c r="P121" i="8"/>
  <c r="K121" i="8"/>
  <c r="F121" i="8"/>
  <c r="X121" i="8" s="1"/>
  <c r="P120" i="8"/>
  <c r="K120" i="8"/>
  <c r="F120" i="8"/>
  <c r="X120" i="8" s="1"/>
  <c r="P119" i="8"/>
  <c r="K119" i="8"/>
  <c r="F119" i="8"/>
  <c r="X119" i="8" s="1"/>
  <c r="P118" i="8"/>
  <c r="K118" i="8"/>
  <c r="F118" i="8"/>
  <c r="X118" i="8" s="1"/>
  <c r="P117" i="8"/>
  <c r="K117" i="8"/>
  <c r="F117" i="8"/>
  <c r="X117" i="8" s="1"/>
  <c r="P116" i="8"/>
  <c r="K116" i="8"/>
  <c r="F116" i="8"/>
  <c r="X116" i="8" s="1"/>
  <c r="P115" i="8"/>
  <c r="K115" i="8"/>
  <c r="F115" i="8"/>
  <c r="X115" i="8" s="1"/>
  <c r="P114" i="8"/>
  <c r="K114" i="8"/>
  <c r="F114" i="8"/>
  <c r="X114" i="8" s="1"/>
  <c r="P113" i="8"/>
  <c r="K113" i="8"/>
  <c r="F113" i="8"/>
  <c r="X113" i="8" s="1"/>
  <c r="P112" i="8"/>
  <c r="K112" i="8"/>
  <c r="F112" i="8"/>
  <c r="X112" i="8" s="1"/>
  <c r="P111" i="8"/>
  <c r="K111" i="8"/>
  <c r="F111" i="8"/>
  <c r="X111" i="8" s="1"/>
  <c r="P110" i="8"/>
  <c r="K110" i="8"/>
  <c r="F110" i="8"/>
  <c r="X110" i="8" s="1"/>
  <c r="P109" i="8"/>
  <c r="K109" i="8"/>
  <c r="F109" i="8"/>
  <c r="X109" i="8" s="1"/>
  <c r="P108" i="8"/>
  <c r="K108" i="8"/>
  <c r="F108" i="8"/>
  <c r="X108" i="8" s="1"/>
  <c r="P107" i="8"/>
  <c r="K107" i="8"/>
  <c r="F107" i="8"/>
  <c r="X107" i="8" s="1"/>
  <c r="P106" i="8"/>
  <c r="K106" i="8"/>
  <c r="F106" i="8"/>
  <c r="X106" i="8" s="1"/>
  <c r="P105" i="8"/>
  <c r="K105" i="8"/>
  <c r="F105" i="8"/>
  <c r="X105" i="8" s="1"/>
  <c r="P104" i="8"/>
  <c r="K104" i="8"/>
  <c r="F104" i="8"/>
  <c r="X104" i="8" s="1"/>
  <c r="P103" i="8"/>
  <c r="K103" i="8"/>
  <c r="F103" i="8"/>
  <c r="X103" i="8" s="1"/>
  <c r="P102" i="8"/>
  <c r="K102" i="8"/>
  <c r="F102" i="8"/>
  <c r="X102" i="8" s="1"/>
  <c r="P101" i="8"/>
  <c r="K101" i="8"/>
  <c r="F101" i="8"/>
  <c r="X101" i="8" s="1"/>
  <c r="P100" i="8"/>
  <c r="K100" i="8"/>
  <c r="F100" i="8"/>
  <c r="X100" i="8" s="1"/>
  <c r="P99" i="8"/>
  <c r="K99" i="8"/>
  <c r="F99" i="8"/>
  <c r="X99" i="8" s="1"/>
  <c r="P98" i="8"/>
  <c r="K98" i="8"/>
  <c r="F98" i="8"/>
  <c r="X98" i="8" s="1"/>
  <c r="P97" i="8"/>
  <c r="K97" i="8"/>
  <c r="F97" i="8"/>
  <c r="X97" i="8" s="1"/>
  <c r="P96" i="8"/>
  <c r="K96" i="8"/>
  <c r="F96" i="8"/>
  <c r="X96" i="8" s="1"/>
  <c r="P95" i="8"/>
  <c r="K95" i="8"/>
  <c r="F95" i="8"/>
  <c r="X95" i="8" s="1"/>
  <c r="P94" i="8"/>
  <c r="K94" i="8"/>
  <c r="F94" i="8"/>
  <c r="X94" i="8" s="1"/>
  <c r="P93" i="8"/>
  <c r="K93" i="8"/>
  <c r="F93" i="8"/>
  <c r="X93" i="8" s="1"/>
  <c r="P92" i="8"/>
  <c r="K92" i="8"/>
  <c r="F92" i="8"/>
  <c r="X92" i="8" s="1"/>
  <c r="P91" i="8"/>
  <c r="AH128" i="8" s="1"/>
  <c r="K91" i="8"/>
  <c r="AE130" i="8" s="1"/>
  <c r="F91" i="8"/>
  <c r="X91" i="8" s="1"/>
  <c r="AG90" i="8"/>
  <c r="AF90" i="8"/>
  <c r="AD90" i="8"/>
  <c r="AC90" i="8"/>
  <c r="AA90" i="8"/>
  <c r="Z90" i="8"/>
  <c r="P90" i="8"/>
  <c r="K90" i="8"/>
  <c r="F90" i="8"/>
  <c r="X90" i="8" s="1"/>
  <c r="AG89" i="8"/>
  <c r="AF89" i="8"/>
  <c r="AD89" i="8"/>
  <c r="AC89" i="8"/>
  <c r="AA89" i="8"/>
  <c r="Z89" i="8"/>
  <c r="P89" i="8"/>
  <c r="K89" i="8"/>
  <c r="AE89" i="8" s="1"/>
  <c r="F89" i="8"/>
  <c r="X89" i="8" s="1"/>
  <c r="AG88" i="8"/>
  <c r="AF88" i="8"/>
  <c r="AD88" i="8"/>
  <c r="AC88" i="8"/>
  <c r="AA88" i="8"/>
  <c r="Z88" i="8"/>
  <c r="P88" i="8"/>
  <c r="K88" i="8"/>
  <c r="F88" i="8"/>
  <c r="X88" i="8" s="1"/>
  <c r="AG87" i="8"/>
  <c r="AF87" i="8"/>
  <c r="AD87" i="8"/>
  <c r="AC87" i="8"/>
  <c r="AA87" i="8"/>
  <c r="Z87" i="8"/>
  <c r="P87" i="8"/>
  <c r="K87" i="8"/>
  <c r="AE87" i="8" s="1"/>
  <c r="F87" i="8"/>
  <c r="X87" i="8" s="1"/>
  <c r="AG86" i="8"/>
  <c r="AF86" i="8"/>
  <c r="AD86" i="8"/>
  <c r="AC86" i="8"/>
  <c r="AA86" i="8"/>
  <c r="Z86" i="8"/>
  <c r="P86" i="8"/>
  <c r="K86" i="8"/>
  <c r="F86" i="8"/>
  <c r="X86" i="8" s="1"/>
  <c r="P85" i="8"/>
  <c r="K85" i="8"/>
  <c r="F85" i="8"/>
  <c r="X85" i="8" s="1"/>
  <c r="P84" i="8"/>
  <c r="K84" i="8"/>
  <c r="F84" i="8"/>
  <c r="X84" i="8" s="1"/>
  <c r="P83" i="8"/>
  <c r="K83" i="8"/>
  <c r="F83" i="8"/>
  <c r="X83" i="8" s="1"/>
  <c r="P82" i="8"/>
  <c r="K82" i="8"/>
  <c r="F82" i="8"/>
  <c r="X82" i="8" s="1"/>
  <c r="P81" i="8"/>
  <c r="K81" i="8"/>
  <c r="F81" i="8"/>
  <c r="X81" i="8" s="1"/>
  <c r="P80" i="8"/>
  <c r="K80" i="8"/>
  <c r="F80" i="8"/>
  <c r="X80" i="8" s="1"/>
  <c r="P79" i="8"/>
  <c r="K79" i="8"/>
  <c r="F79" i="8"/>
  <c r="X79" i="8" s="1"/>
  <c r="P78" i="8"/>
  <c r="K78" i="8"/>
  <c r="F78" i="8"/>
  <c r="X78" i="8" s="1"/>
  <c r="P77" i="8"/>
  <c r="K77" i="8"/>
  <c r="F77" i="8"/>
  <c r="X77" i="8" s="1"/>
  <c r="P76" i="8"/>
  <c r="K76" i="8"/>
  <c r="F76" i="8"/>
  <c r="X76" i="8" s="1"/>
  <c r="P75" i="8"/>
  <c r="K75" i="8"/>
  <c r="F75" i="8"/>
  <c r="X75" i="8" s="1"/>
  <c r="P74" i="8"/>
  <c r="K74" i="8"/>
  <c r="F74" i="8"/>
  <c r="X74" i="8" s="1"/>
  <c r="P73" i="8"/>
  <c r="K73" i="8"/>
  <c r="F73" i="8"/>
  <c r="X73" i="8" s="1"/>
  <c r="P72" i="8"/>
  <c r="K72" i="8"/>
  <c r="F72" i="8"/>
  <c r="X72" i="8" s="1"/>
  <c r="P71" i="8"/>
  <c r="K71" i="8"/>
  <c r="F71" i="8"/>
  <c r="X71" i="8" s="1"/>
  <c r="P70" i="8"/>
  <c r="AH88" i="8" s="1"/>
  <c r="K70" i="8"/>
  <c r="AE90" i="8" s="1"/>
  <c r="F70" i="8"/>
  <c r="AB89" i="8" s="1"/>
  <c r="P69" i="8"/>
  <c r="K69" i="8"/>
  <c r="F69" i="8"/>
  <c r="X69" i="8" s="1"/>
  <c r="P68" i="8"/>
  <c r="K68" i="8"/>
  <c r="F68" i="8"/>
  <c r="X68" i="8" s="1"/>
  <c r="AG67" i="8"/>
  <c r="AF67" i="8"/>
  <c r="AD67" i="8"/>
  <c r="AC67" i="8"/>
  <c r="AA67" i="8"/>
  <c r="Z67" i="8"/>
  <c r="P67" i="8"/>
  <c r="K67" i="8"/>
  <c r="F67" i="8"/>
  <c r="X67" i="8" s="1"/>
  <c r="AG66" i="8"/>
  <c r="AF66" i="8"/>
  <c r="AD66" i="8"/>
  <c r="AC66" i="8"/>
  <c r="AA66" i="8"/>
  <c r="Z66" i="8"/>
  <c r="P66" i="8"/>
  <c r="K66" i="8"/>
  <c r="F66" i="8"/>
  <c r="X66" i="8" s="1"/>
  <c r="AG65" i="8"/>
  <c r="AF65" i="8"/>
  <c r="AD65" i="8"/>
  <c r="AC65" i="8"/>
  <c r="AA65" i="8"/>
  <c r="Z65" i="8"/>
  <c r="P65" i="8"/>
  <c r="K65" i="8"/>
  <c r="F65" i="8"/>
  <c r="X65" i="8" s="1"/>
  <c r="AG64" i="8"/>
  <c r="AF64" i="8"/>
  <c r="AD64" i="8"/>
  <c r="AC64" i="8"/>
  <c r="AA64" i="8"/>
  <c r="Z64" i="8"/>
  <c r="X64" i="8"/>
  <c r="P64" i="8"/>
  <c r="K64" i="8"/>
  <c r="F64" i="8"/>
  <c r="AG63" i="8"/>
  <c r="AF63" i="8"/>
  <c r="AD63" i="8"/>
  <c r="AC63" i="8"/>
  <c r="AA63" i="8"/>
  <c r="Z63" i="8"/>
  <c r="P63" i="8"/>
  <c r="K63" i="8"/>
  <c r="F63" i="8"/>
  <c r="X63" i="8" s="1"/>
  <c r="P62" i="8"/>
  <c r="K62" i="8"/>
  <c r="F62" i="8"/>
  <c r="X62" i="8" s="1"/>
  <c r="P61" i="8"/>
  <c r="K61" i="8"/>
  <c r="F61" i="8"/>
  <c r="X61" i="8" s="1"/>
  <c r="P60" i="8"/>
  <c r="K60" i="8"/>
  <c r="F60" i="8"/>
  <c r="X60" i="8" s="1"/>
  <c r="P59" i="8"/>
  <c r="K59" i="8"/>
  <c r="F59" i="8"/>
  <c r="X59" i="8" s="1"/>
  <c r="P58" i="8"/>
  <c r="K58" i="8"/>
  <c r="F58" i="8"/>
  <c r="X58" i="8" s="1"/>
  <c r="P57" i="8"/>
  <c r="K57" i="8"/>
  <c r="F57" i="8"/>
  <c r="X57" i="8" s="1"/>
  <c r="P56" i="8"/>
  <c r="K56" i="8"/>
  <c r="F56" i="8"/>
  <c r="X56" i="8" s="1"/>
  <c r="P55" i="8"/>
  <c r="K55" i="8"/>
  <c r="F55" i="8"/>
  <c r="X55" i="8" s="1"/>
  <c r="P54" i="8"/>
  <c r="K54" i="8"/>
  <c r="F54" i="8"/>
  <c r="X54" i="8" s="1"/>
  <c r="P53" i="8"/>
  <c r="K53" i="8"/>
  <c r="F53" i="8"/>
  <c r="X53" i="8" s="1"/>
  <c r="P52" i="8"/>
  <c r="K52" i="8"/>
  <c r="F52" i="8"/>
  <c r="X52" i="8" s="1"/>
  <c r="P51" i="8"/>
  <c r="K51" i="8"/>
  <c r="F51" i="8"/>
  <c r="X51" i="8" s="1"/>
  <c r="P50" i="8"/>
  <c r="K50" i="8"/>
  <c r="F50" i="8"/>
  <c r="X50" i="8" s="1"/>
  <c r="P49" i="8"/>
  <c r="K49" i="8"/>
  <c r="F49" i="8"/>
  <c r="X49" i="8" s="1"/>
  <c r="P48" i="8"/>
  <c r="K48" i="8"/>
  <c r="F48" i="8"/>
  <c r="X48" i="8" s="1"/>
  <c r="P47" i="8"/>
  <c r="K47" i="8"/>
  <c r="F47" i="8"/>
  <c r="X47" i="8" s="1"/>
  <c r="P46" i="8"/>
  <c r="K46" i="8"/>
  <c r="F46" i="8"/>
  <c r="X46" i="8" s="1"/>
  <c r="P45" i="8"/>
  <c r="K45" i="8"/>
  <c r="F45" i="8"/>
  <c r="X45" i="8" s="1"/>
  <c r="P44" i="8"/>
  <c r="K44" i="8"/>
  <c r="F44" i="8"/>
  <c r="X44" i="8" s="1"/>
  <c r="P43" i="8"/>
  <c r="K43" i="8"/>
  <c r="F43" i="8"/>
  <c r="X43" i="8" s="1"/>
  <c r="P42" i="8"/>
  <c r="K42" i="8"/>
  <c r="F42" i="8"/>
  <c r="X42" i="8" s="1"/>
  <c r="P41" i="8"/>
  <c r="K41" i="8"/>
  <c r="F41" i="8"/>
  <c r="X41" i="8" s="1"/>
  <c r="P40" i="8"/>
  <c r="K40" i="8"/>
  <c r="F40" i="8"/>
  <c r="X40" i="8" s="1"/>
  <c r="P39" i="8"/>
  <c r="K39" i="8"/>
  <c r="F39" i="8"/>
  <c r="X39" i="8" s="1"/>
  <c r="P38" i="8"/>
  <c r="K38" i="8"/>
  <c r="F38" i="8"/>
  <c r="X38" i="8" s="1"/>
  <c r="P37" i="8"/>
  <c r="K37" i="8"/>
  <c r="F37" i="8"/>
  <c r="X37" i="8" s="1"/>
  <c r="P36" i="8"/>
  <c r="K36" i="8"/>
  <c r="F36" i="8"/>
  <c r="X36" i="8" s="1"/>
  <c r="P35" i="8"/>
  <c r="K35" i="8"/>
  <c r="F35" i="8"/>
  <c r="X35" i="8" s="1"/>
  <c r="P34" i="8"/>
  <c r="K34" i="8"/>
  <c r="F34" i="8"/>
  <c r="X34" i="8" s="1"/>
  <c r="P33" i="8"/>
  <c r="K33" i="8"/>
  <c r="F33" i="8"/>
  <c r="X33" i="8" s="1"/>
  <c r="P32" i="8"/>
  <c r="K32" i="8"/>
  <c r="F32" i="8"/>
  <c r="X32" i="8" s="1"/>
  <c r="P31" i="8"/>
  <c r="K31" i="8"/>
  <c r="F31" i="8"/>
  <c r="X31" i="8" s="1"/>
  <c r="P30" i="8"/>
  <c r="K30" i="8"/>
  <c r="F30" i="8"/>
  <c r="X30" i="8" s="1"/>
  <c r="P29" i="8"/>
  <c r="K29" i="8"/>
  <c r="F29" i="8"/>
  <c r="X29" i="8" s="1"/>
  <c r="P28" i="8"/>
  <c r="K28" i="8"/>
  <c r="F28" i="8"/>
  <c r="X28" i="8" s="1"/>
  <c r="P27" i="8"/>
  <c r="K27" i="8"/>
  <c r="F27" i="8"/>
  <c r="X27" i="8" s="1"/>
  <c r="P26" i="8"/>
  <c r="K26" i="8"/>
  <c r="F26" i="8"/>
  <c r="X26" i="8" s="1"/>
  <c r="P25" i="8"/>
  <c r="K25" i="8"/>
  <c r="F25" i="8"/>
  <c r="X25" i="8" s="1"/>
  <c r="P24" i="8"/>
  <c r="K24" i="8"/>
  <c r="F24" i="8"/>
  <c r="X24" i="8" s="1"/>
  <c r="P23" i="8"/>
  <c r="K23" i="8"/>
  <c r="F23" i="8"/>
  <c r="X23" i="8" s="1"/>
  <c r="P22" i="8"/>
  <c r="K22" i="8"/>
  <c r="F22" i="8"/>
  <c r="X22" i="8" s="1"/>
  <c r="P21" i="8"/>
  <c r="K21" i="8"/>
  <c r="F21" i="8"/>
  <c r="X21" i="8" s="1"/>
  <c r="P20" i="8"/>
  <c r="K20" i="8"/>
  <c r="F20" i="8"/>
  <c r="X20" i="8" s="1"/>
  <c r="P19" i="8"/>
  <c r="K19" i="8"/>
  <c r="F19" i="8"/>
  <c r="X19" i="8" s="1"/>
  <c r="P18" i="8"/>
  <c r="K18" i="8"/>
  <c r="F18" i="8"/>
  <c r="X18" i="8" s="1"/>
  <c r="P17" i="8"/>
  <c r="K17" i="8"/>
  <c r="F17" i="8"/>
  <c r="X17" i="8" s="1"/>
  <c r="P16" i="8"/>
  <c r="K16" i="8"/>
  <c r="F16" i="8"/>
  <c r="X16" i="8" s="1"/>
  <c r="P15" i="8"/>
  <c r="K15" i="8"/>
  <c r="F15" i="8"/>
  <c r="X15" i="8" s="1"/>
  <c r="P14" i="8"/>
  <c r="K14" i="8"/>
  <c r="F14" i="8"/>
  <c r="X14" i="8" s="1"/>
  <c r="P13" i="8"/>
  <c r="K13" i="8"/>
  <c r="F13" i="8"/>
  <c r="X13" i="8" s="1"/>
  <c r="P12" i="8"/>
  <c r="K12" i="8"/>
  <c r="F12" i="8"/>
  <c r="X12" i="8" s="1"/>
  <c r="P11" i="8"/>
  <c r="K11" i="8"/>
  <c r="F11" i="8"/>
  <c r="X11" i="8" s="1"/>
  <c r="P10" i="8"/>
  <c r="K10" i="8"/>
  <c r="F10" i="8"/>
  <c r="X10" i="8" s="1"/>
  <c r="P9" i="8"/>
  <c r="K9" i="8"/>
  <c r="F9" i="8"/>
  <c r="X9" i="8" s="1"/>
  <c r="P8" i="8"/>
  <c r="K8" i="8"/>
  <c r="F8" i="8"/>
  <c r="X8" i="8" s="1"/>
  <c r="P7" i="8"/>
  <c r="K7" i="8"/>
  <c r="F7" i="8"/>
  <c r="X7" i="8" s="1"/>
  <c r="P6" i="8"/>
  <c r="K6" i="8"/>
  <c r="F6" i="8"/>
  <c r="X6" i="8" s="1"/>
  <c r="P5" i="8"/>
  <c r="K5" i="8"/>
  <c r="F5" i="8"/>
  <c r="X5" i="8" s="1"/>
  <c r="P4" i="8"/>
  <c r="K4" i="8"/>
  <c r="F4" i="8"/>
  <c r="X4" i="8" s="1"/>
  <c r="P3" i="8"/>
  <c r="K3" i="8"/>
  <c r="F3" i="8"/>
  <c r="X3" i="8" s="1"/>
  <c r="P2" i="8"/>
  <c r="P191" i="8" s="1"/>
  <c r="K2" i="8"/>
  <c r="K189" i="8" s="1"/>
  <c r="F2" i="8"/>
  <c r="X2" i="8" s="1"/>
  <c r="G2" i="7"/>
  <c r="G78" i="7" s="1"/>
  <c r="F64" i="2"/>
  <c r="F63" i="2"/>
  <c r="F62" i="2"/>
  <c r="F61" i="2"/>
  <c r="F60" i="2"/>
  <c r="Q80" i="7"/>
  <c r="Q79" i="7"/>
  <c r="Q78" i="7"/>
  <c r="Q77" i="7"/>
  <c r="Q76" i="7"/>
  <c r="M80" i="7"/>
  <c r="M79" i="7"/>
  <c r="M78" i="7"/>
  <c r="M77" i="7"/>
  <c r="M76" i="7"/>
  <c r="L80" i="7"/>
  <c r="L79" i="7"/>
  <c r="L78" i="7"/>
  <c r="L77" i="7"/>
  <c r="L76" i="7"/>
  <c r="K80" i="7"/>
  <c r="K79" i="7"/>
  <c r="K78" i="7"/>
  <c r="K77" i="7"/>
  <c r="K76" i="7"/>
  <c r="J80" i="7"/>
  <c r="J79" i="7"/>
  <c r="J78" i="7"/>
  <c r="J77" i="7"/>
  <c r="J76" i="7"/>
  <c r="I80" i="7"/>
  <c r="I79" i="7"/>
  <c r="I78" i="7"/>
  <c r="I77" i="7"/>
  <c r="I76" i="7"/>
  <c r="H80" i="7"/>
  <c r="H79" i="7"/>
  <c r="H78" i="7"/>
  <c r="H77" i="7"/>
  <c r="H76" i="7"/>
  <c r="G80" i="7"/>
  <c r="G79" i="7"/>
  <c r="G76" i="7"/>
  <c r="F80" i="7"/>
  <c r="F79" i="7"/>
  <c r="F78" i="7"/>
  <c r="F77" i="7"/>
  <c r="F76" i="7"/>
  <c r="E80" i="7"/>
  <c r="E79" i="7"/>
  <c r="E78" i="7"/>
  <c r="E77" i="7"/>
  <c r="E76" i="7"/>
  <c r="N71" i="7"/>
  <c r="N70" i="7"/>
  <c r="N69" i="7"/>
  <c r="N68" i="7"/>
  <c r="N67" i="7"/>
  <c r="N66" i="7"/>
  <c r="N65" i="7"/>
  <c r="N63" i="7"/>
  <c r="N62" i="7"/>
  <c r="N61" i="7"/>
  <c r="N59" i="7"/>
  <c r="N58" i="7"/>
  <c r="N57" i="7"/>
  <c r="N56" i="7"/>
  <c r="N55" i="7"/>
  <c r="N54" i="7"/>
  <c r="N53" i="7"/>
  <c r="N52" i="7"/>
  <c r="N50" i="7"/>
  <c r="N49" i="7"/>
  <c r="N48" i="7"/>
  <c r="M72" i="7"/>
  <c r="M71" i="7"/>
  <c r="M70" i="7"/>
  <c r="M69" i="7"/>
  <c r="M68" i="7"/>
  <c r="M67" i="7"/>
  <c r="M66" i="7"/>
  <c r="M65" i="7"/>
  <c r="M63" i="7"/>
  <c r="M62" i="7"/>
  <c r="M61" i="7"/>
  <c r="M59" i="7"/>
  <c r="M58" i="7"/>
  <c r="M57" i="7"/>
  <c r="M56" i="7"/>
  <c r="M55" i="7"/>
  <c r="M54" i="7"/>
  <c r="M53" i="7"/>
  <c r="M52" i="7"/>
  <c r="M50" i="7"/>
  <c r="M49" i="7"/>
  <c r="M48" i="7"/>
  <c r="J75" i="7"/>
  <c r="J72" i="7"/>
  <c r="J71" i="7"/>
  <c r="J70" i="7"/>
  <c r="J69" i="7"/>
  <c r="J68" i="7"/>
  <c r="J67" i="7"/>
  <c r="J66" i="7"/>
  <c r="J65" i="7"/>
  <c r="J64" i="7"/>
  <c r="J63" i="7"/>
  <c r="J62" i="7"/>
  <c r="J61" i="7"/>
  <c r="J60" i="7"/>
  <c r="J59" i="7"/>
  <c r="J58" i="7"/>
  <c r="J57" i="7"/>
  <c r="J56" i="7"/>
  <c r="J55" i="7"/>
  <c r="J54" i="7"/>
  <c r="J53" i="7"/>
  <c r="J52" i="7"/>
  <c r="J51" i="7"/>
  <c r="J50" i="7"/>
  <c r="J49" i="7"/>
  <c r="J48" i="7"/>
  <c r="G75" i="7"/>
  <c r="G71" i="7"/>
  <c r="G70" i="7"/>
  <c r="G69" i="7"/>
  <c r="G68" i="7"/>
  <c r="G67" i="7"/>
  <c r="G66" i="7"/>
  <c r="G65" i="7"/>
  <c r="G64" i="7"/>
  <c r="G63" i="7"/>
  <c r="G62" i="7"/>
  <c r="G61" i="7"/>
  <c r="G60" i="7"/>
  <c r="G59" i="7"/>
  <c r="G58" i="7"/>
  <c r="G57" i="7"/>
  <c r="G56" i="7"/>
  <c r="G55" i="7"/>
  <c r="G54" i="7"/>
  <c r="G53" i="7"/>
  <c r="G52" i="7"/>
  <c r="G51" i="7"/>
  <c r="G50" i="7"/>
  <c r="G49" i="7"/>
  <c r="G48" i="7"/>
  <c r="AI66" i="8" l="1"/>
  <c r="AI67" i="8"/>
  <c r="AI63" i="8"/>
  <c r="AI64" i="8"/>
  <c r="AI65" i="8"/>
  <c r="AI128" i="8"/>
  <c r="AI129" i="8"/>
  <c r="AI130" i="8"/>
  <c r="AI131" i="8"/>
  <c r="AI127" i="8"/>
  <c r="AI184" i="8"/>
  <c r="AI185" i="8"/>
  <c r="AI181" i="8"/>
  <c r="AI182" i="8"/>
  <c r="AI183" i="8"/>
  <c r="AH65" i="8"/>
  <c r="AB66" i="8"/>
  <c r="AH87" i="8"/>
  <c r="AB88" i="8"/>
  <c r="AH127" i="8"/>
  <c r="AB128" i="8"/>
  <c r="AH131" i="8"/>
  <c r="AH166" i="8"/>
  <c r="AB167" i="8"/>
  <c r="AH183" i="8"/>
  <c r="AB184" i="8"/>
  <c r="F187" i="8"/>
  <c r="P188" i="8"/>
  <c r="F191" i="8"/>
  <c r="AE63" i="8"/>
  <c r="AE67" i="8"/>
  <c r="X70" i="8"/>
  <c r="AE129" i="8"/>
  <c r="AE185" i="8"/>
  <c r="K190" i="8"/>
  <c r="AH64" i="8"/>
  <c r="AB65" i="8"/>
  <c r="AH86" i="8"/>
  <c r="AB87" i="8"/>
  <c r="AH90" i="8"/>
  <c r="AB127" i="8"/>
  <c r="AH130" i="8"/>
  <c r="AB131" i="8"/>
  <c r="AH165" i="8"/>
  <c r="AB166" i="8"/>
  <c r="AH169" i="8"/>
  <c r="AH182" i="8"/>
  <c r="AB183" i="8"/>
  <c r="F188" i="8"/>
  <c r="P189" i="8"/>
  <c r="AE66" i="8"/>
  <c r="AE88" i="8"/>
  <c r="AE128" i="8"/>
  <c r="AE167" i="8"/>
  <c r="AE184" i="8"/>
  <c r="K187" i="8"/>
  <c r="K191" i="8"/>
  <c r="AH63" i="8"/>
  <c r="AB64" i="8"/>
  <c r="AH67" i="8"/>
  <c r="AB86" i="8"/>
  <c r="AH89" i="8"/>
  <c r="AB90" i="8"/>
  <c r="AH129" i="8"/>
  <c r="AB130" i="8"/>
  <c r="AB165" i="8"/>
  <c r="AH168" i="8"/>
  <c r="AB169" i="8"/>
  <c r="AH181" i="8"/>
  <c r="AB182" i="8"/>
  <c r="AH185" i="8"/>
  <c r="F189" i="8"/>
  <c r="P190" i="8"/>
  <c r="AE65" i="8"/>
  <c r="AE127" i="8"/>
  <c r="AE131" i="8"/>
  <c r="X132" i="8"/>
  <c r="AE183" i="8"/>
  <c r="K188" i="8"/>
  <c r="AH66" i="8"/>
  <c r="AB67" i="8"/>
  <c r="AB129" i="8"/>
  <c r="AB181" i="8"/>
  <c r="AB185" i="8"/>
  <c r="P187" i="8"/>
  <c r="F190" i="8"/>
  <c r="AB63" i="8"/>
  <c r="AE64" i="8"/>
  <c r="AE86" i="8"/>
  <c r="AE165" i="8"/>
  <c r="G77" i="7"/>
  <c r="M46" i="7"/>
  <c r="J46" i="7"/>
  <c r="G46" i="7"/>
  <c r="M45" i="7"/>
  <c r="J45" i="7"/>
  <c r="G45" i="7"/>
  <c r="J44" i="7"/>
  <c r="G44" i="7"/>
  <c r="J43" i="7"/>
  <c r="G43" i="7"/>
  <c r="G41" i="7"/>
  <c r="M40" i="7"/>
  <c r="J40" i="7"/>
  <c r="G40" i="7"/>
  <c r="M39" i="7"/>
  <c r="J39" i="7"/>
  <c r="G39" i="7"/>
  <c r="M38" i="7"/>
  <c r="J38" i="7"/>
  <c r="G38" i="7"/>
  <c r="J37" i="7"/>
  <c r="G37" i="7"/>
  <c r="J36" i="7"/>
  <c r="G36" i="7"/>
  <c r="M35" i="7"/>
  <c r="J35" i="7"/>
  <c r="G35" i="7"/>
  <c r="M34" i="7"/>
  <c r="J34" i="7"/>
  <c r="G34" i="7"/>
  <c r="M33" i="7"/>
  <c r="J33" i="7"/>
  <c r="G33" i="7"/>
  <c r="J32" i="7"/>
  <c r="G32" i="7"/>
  <c r="M31" i="7"/>
  <c r="J31" i="7"/>
  <c r="G31" i="7"/>
  <c r="M30" i="7"/>
  <c r="J30" i="7"/>
  <c r="G30" i="7"/>
  <c r="M29" i="7"/>
  <c r="J29" i="7"/>
  <c r="G29" i="7"/>
  <c r="M28" i="7"/>
  <c r="J28" i="7"/>
  <c r="G28" i="7"/>
  <c r="M27" i="7"/>
  <c r="J27" i="7"/>
  <c r="G27" i="7"/>
  <c r="M26" i="7"/>
  <c r="J26" i="7"/>
  <c r="G26" i="7"/>
  <c r="J24" i="7"/>
  <c r="G24" i="7"/>
  <c r="M23" i="7"/>
  <c r="J23" i="7"/>
  <c r="G23" i="7"/>
  <c r="M21" i="7"/>
  <c r="J21" i="7"/>
  <c r="G21" i="7"/>
  <c r="M20" i="7"/>
  <c r="J20" i="7"/>
  <c r="G20" i="7"/>
  <c r="M19" i="7"/>
  <c r="J19" i="7"/>
  <c r="G19" i="7"/>
  <c r="M17" i="7"/>
  <c r="J17" i="7"/>
  <c r="G17" i="7"/>
  <c r="M16" i="7"/>
  <c r="J16" i="7"/>
  <c r="G16" i="7"/>
  <c r="M15" i="7"/>
  <c r="J15" i="7"/>
  <c r="G15" i="7"/>
  <c r="M14" i="7"/>
  <c r="J14" i="7"/>
  <c r="G14" i="7"/>
  <c r="M13" i="7"/>
  <c r="J13" i="7"/>
  <c r="G13" i="7"/>
  <c r="M12" i="7"/>
  <c r="J12" i="7"/>
  <c r="G12" i="7"/>
  <c r="J11" i="7"/>
  <c r="G11" i="7"/>
  <c r="M10" i="7"/>
  <c r="J10" i="7"/>
  <c r="G10" i="7"/>
  <c r="M9" i="7"/>
  <c r="J9" i="7"/>
  <c r="G9" i="7"/>
  <c r="M8" i="7"/>
  <c r="J8" i="7"/>
  <c r="G8" i="7"/>
  <c r="M7" i="7"/>
  <c r="J7" i="7"/>
  <c r="G7" i="7"/>
  <c r="M6" i="7"/>
  <c r="J6" i="7"/>
  <c r="G6" i="7"/>
  <c r="M5" i="7"/>
  <c r="J5" i="7"/>
  <c r="G5" i="7"/>
  <c r="M4" i="7"/>
  <c r="J4" i="7"/>
  <c r="G4" i="7"/>
  <c r="M3" i="7"/>
  <c r="J3" i="7"/>
  <c r="G3" i="7"/>
  <c r="M2" i="7"/>
  <c r="J2" i="7"/>
  <c r="AI167" i="8" l="1"/>
  <c r="AI168" i="8"/>
  <c r="AI169" i="8"/>
  <c r="AI165" i="8"/>
  <c r="AI166" i="8"/>
  <c r="X189" i="8"/>
  <c r="AI88" i="8"/>
  <c r="AI89" i="8"/>
  <c r="AI90" i="8"/>
  <c r="AI86" i="8"/>
  <c r="AI87" i="8"/>
  <c r="X190" i="8"/>
  <c r="X187" i="8"/>
  <c r="X188" i="8"/>
  <c r="X191" i="8"/>
  <c r="N2" i="7"/>
  <c r="N10" i="7"/>
  <c r="N19" i="7"/>
  <c r="N28" i="7"/>
  <c r="N33" i="7"/>
  <c r="N46" i="7"/>
  <c r="N15" i="7"/>
  <c r="N31" i="7"/>
  <c r="N26" i="7"/>
  <c r="N3" i="7"/>
  <c r="N5" i="7"/>
  <c r="N20" i="7"/>
  <c r="N23" i="7"/>
  <c r="N29" i="7"/>
  <c r="N27" i="7"/>
  <c r="N30" i="7"/>
  <c r="N14" i="7"/>
  <c r="N6" i="7"/>
  <c r="N9" i="7"/>
  <c r="N17" i="7"/>
  <c r="N39" i="7"/>
  <c r="N4" i="7"/>
  <c r="N12" i="7"/>
  <c r="N21" i="7"/>
  <c r="N34" i="7"/>
  <c r="N7" i="7"/>
  <c r="N40" i="7"/>
  <c r="N45" i="7"/>
  <c r="N13" i="7"/>
  <c r="N35" i="7"/>
  <c r="N8" i="7"/>
  <c r="N16" i="7"/>
  <c r="N38" i="7"/>
  <c r="R78" i="7" l="1"/>
  <c r="R77" i="7"/>
  <c r="R76" i="7"/>
  <c r="N78" i="7"/>
  <c r="N79" i="7"/>
  <c r="N77" i="7"/>
  <c r="N76" i="7"/>
  <c r="N80" i="7"/>
  <c r="R80" i="7"/>
  <c r="R79" i="7"/>
  <c r="AB84" i="1" l="1"/>
  <c r="AB83" i="1"/>
  <c r="AB82" i="1"/>
  <c r="AB81" i="1"/>
  <c r="AB80" i="1"/>
  <c r="L81" i="1"/>
  <c r="L80" i="1"/>
  <c r="L77" i="1"/>
  <c r="L70" i="1"/>
  <c r="L69" i="1"/>
  <c r="E64" i="2"/>
  <c r="E63" i="2"/>
  <c r="E62" i="2"/>
  <c r="E61" i="2"/>
  <c r="E60" i="2"/>
  <c r="U83" i="1"/>
  <c r="U82" i="1"/>
  <c r="L83" i="1"/>
  <c r="L82" i="1"/>
  <c r="U64" i="1"/>
  <c r="U63" i="1"/>
  <c r="U58" i="1"/>
  <c r="U57" i="1"/>
  <c r="V58" i="1" s="1"/>
  <c r="U56" i="1"/>
  <c r="L76" i="1"/>
  <c r="L75" i="1"/>
  <c r="L74" i="1"/>
  <c r="U76" i="1"/>
  <c r="U75" i="1"/>
  <c r="U74" i="1"/>
  <c r="U55" i="1"/>
  <c r="U54" i="1"/>
  <c r="U53" i="1"/>
  <c r="V55" i="1" s="1"/>
  <c r="U52" i="1"/>
  <c r="U51" i="1"/>
  <c r="V52" i="1" s="1"/>
  <c r="U50" i="1"/>
  <c r="U49" i="1"/>
  <c r="U48" i="1"/>
  <c r="V49" i="1" s="1"/>
  <c r="U47" i="1"/>
  <c r="U73" i="1"/>
  <c r="U72" i="1"/>
  <c r="V73" i="1" s="1"/>
  <c r="U71" i="1"/>
  <c r="L73" i="1"/>
  <c r="L72" i="1"/>
  <c r="L71" i="1"/>
  <c r="F72" i="1"/>
  <c r="F73" i="1"/>
  <c r="U46" i="1"/>
  <c r="V46" i="1" s="1"/>
  <c r="U45" i="1"/>
  <c r="U44" i="1"/>
  <c r="U70" i="1"/>
  <c r="U69" i="1"/>
  <c r="V43" i="1"/>
  <c r="U43" i="1"/>
  <c r="U42" i="1"/>
  <c r="U41" i="1"/>
  <c r="V40" i="1"/>
  <c r="U40" i="1"/>
  <c r="U39" i="1"/>
  <c r="U38" i="1"/>
  <c r="U37" i="1"/>
  <c r="V37" i="1" s="1"/>
  <c r="U36" i="1"/>
  <c r="U35" i="1"/>
  <c r="U68" i="1"/>
  <c r="U67" i="1"/>
  <c r="U66" i="1"/>
  <c r="U65" i="1"/>
  <c r="U34" i="1"/>
  <c r="U33" i="1"/>
  <c r="V34" i="1" s="1"/>
  <c r="U32" i="1"/>
  <c r="V31" i="1"/>
  <c r="V28" i="1"/>
  <c r="V25" i="1"/>
  <c r="V22" i="1"/>
  <c r="V19" i="1"/>
  <c r="V16" i="1"/>
  <c r="V13" i="1"/>
  <c r="V10" i="1"/>
  <c r="V7" i="1"/>
  <c r="V4" i="1"/>
  <c r="U31" i="1"/>
  <c r="U30" i="1"/>
  <c r="U29" i="1"/>
  <c r="U28" i="1"/>
  <c r="U27" i="1"/>
  <c r="U26" i="1"/>
  <c r="U25" i="1"/>
  <c r="U24" i="1"/>
  <c r="U23" i="1"/>
  <c r="U22" i="1"/>
  <c r="U21" i="1"/>
  <c r="U20" i="1"/>
  <c r="U19" i="1"/>
  <c r="U18" i="1"/>
  <c r="U17" i="1"/>
  <c r="U16" i="1"/>
  <c r="U15" i="1"/>
  <c r="U14" i="1"/>
  <c r="U13" i="1"/>
  <c r="U12" i="1"/>
  <c r="U11" i="1"/>
  <c r="U10" i="1"/>
  <c r="U9" i="1"/>
  <c r="U8" i="1"/>
  <c r="U7" i="1"/>
  <c r="U6" i="1"/>
  <c r="U5" i="1"/>
  <c r="U4" i="1"/>
  <c r="U3" i="1"/>
  <c r="U2" i="1"/>
  <c r="V76" i="1" l="1"/>
  <c r="A65" i="2"/>
  <c r="Y9" i="1" l="1"/>
  <c r="Z9" i="1" s="1"/>
  <c r="Z23" i="1"/>
  <c r="Z13" i="1"/>
  <c r="Z14" i="1"/>
  <c r="Z15" i="1"/>
  <c r="Z16" i="1"/>
  <c r="Z17" i="1"/>
  <c r="Z18" i="1"/>
  <c r="Z19" i="1"/>
  <c r="Z20" i="1"/>
  <c r="Z21" i="1"/>
  <c r="Z22" i="1"/>
  <c r="Z12" i="1"/>
  <c r="Y10" i="1"/>
  <c r="Z10" i="1" s="1"/>
  <c r="Y3" i="1"/>
  <c r="Z3" i="1" s="1"/>
  <c r="Y4" i="1"/>
  <c r="Z4" i="1" s="1"/>
  <c r="Y5" i="1"/>
  <c r="Z5" i="1" s="1"/>
  <c r="Y6" i="1"/>
  <c r="Z6" i="1" s="1"/>
  <c r="Y7" i="1"/>
  <c r="Z7" i="1" s="1"/>
  <c r="Y8" i="1"/>
  <c r="Z8" i="1" s="1"/>
  <c r="Y2" i="1"/>
  <c r="Z2" i="1" s="1"/>
  <c r="C60" i="2" l="1"/>
  <c r="C61" i="2"/>
  <c r="C62" i="2"/>
  <c r="C63" i="2"/>
  <c r="C64" i="2"/>
  <c r="B64" i="2"/>
  <c r="B63" i="2"/>
  <c r="B62" i="2"/>
  <c r="B61" i="2"/>
  <c r="B60" i="2"/>
  <c r="L63" i="1"/>
  <c r="I3" i="1"/>
  <c r="I4" i="1"/>
  <c r="I5" i="1"/>
  <c r="J5" i="1" s="1"/>
  <c r="K5" i="1" s="1"/>
  <c r="L5" i="1" s="1"/>
  <c r="I6" i="1"/>
  <c r="J6" i="1" s="1"/>
  <c r="K6" i="1" s="1"/>
  <c r="L6" i="1" s="1"/>
  <c r="I7" i="1"/>
  <c r="J7" i="1" s="1"/>
  <c r="K7" i="1" s="1"/>
  <c r="L7" i="1" s="1"/>
  <c r="I8" i="1"/>
  <c r="J8" i="1" s="1"/>
  <c r="I9" i="1"/>
  <c r="J9" i="1" s="1"/>
  <c r="K9" i="1" s="1"/>
  <c r="L9" i="1" s="1"/>
  <c r="I10" i="1"/>
  <c r="I11" i="1"/>
  <c r="I12" i="1"/>
  <c r="I13" i="1"/>
  <c r="I14" i="1"/>
  <c r="J14" i="1" s="1"/>
  <c r="K14" i="1" s="1"/>
  <c r="L14" i="1" s="1"/>
  <c r="I15" i="1"/>
  <c r="J15" i="1" s="1"/>
  <c r="K15" i="1" s="1"/>
  <c r="L15" i="1" s="1"/>
  <c r="I16" i="1"/>
  <c r="J16" i="1" s="1"/>
  <c r="K16" i="1" s="1"/>
  <c r="L16" i="1" s="1"/>
  <c r="I17" i="1"/>
  <c r="J17" i="1" s="1"/>
  <c r="K17" i="1" s="1"/>
  <c r="L17" i="1" s="1"/>
  <c r="I18" i="1"/>
  <c r="J18" i="1" s="1"/>
  <c r="K18" i="1" s="1"/>
  <c r="L18" i="1" s="1"/>
  <c r="I19" i="1"/>
  <c r="J19" i="1" s="1"/>
  <c r="I20" i="1"/>
  <c r="I21" i="1"/>
  <c r="I22" i="1"/>
  <c r="I23" i="1"/>
  <c r="I24" i="1"/>
  <c r="I25" i="1"/>
  <c r="I26" i="1"/>
  <c r="I27" i="1"/>
  <c r="I28" i="1"/>
  <c r="I29" i="1"/>
  <c r="I30" i="1"/>
  <c r="I31" i="1"/>
  <c r="I32" i="1"/>
  <c r="J32" i="1" s="1"/>
  <c r="K32" i="1" s="1"/>
  <c r="L32" i="1" s="1"/>
  <c r="I33" i="1"/>
  <c r="J33" i="1" s="1"/>
  <c r="K33" i="1" s="1"/>
  <c r="L33" i="1" s="1"/>
  <c r="I34" i="1"/>
  <c r="J34" i="1" s="1"/>
  <c r="K34" i="1" s="1"/>
  <c r="L34" i="1" s="1"/>
  <c r="I35" i="1"/>
  <c r="I36" i="1"/>
  <c r="I37" i="1"/>
  <c r="I38" i="1"/>
  <c r="J38" i="1" s="1"/>
  <c r="K38" i="1" s="1"/>
  <c r="L38" i="1" s="1"/>
  <c r="I39" i="1"/>
  <c r="I40" i="1"/>
  <c r="I41" i="1"/>
  <c r="I42" i="1"/>
  <c r="I43" i="1"/>
  <c r="I44" i="1"/>
  <c r="I45" i="1"/>
  <c r="I46" i="1"/>
  <c r="I47" i="1"/>
  <c r="J47" i="1" s="1"/>
  <c r="K47" i="1" s="1"/>
  <c r="L47" i="1" s="1"/>
  <c r="I48" i="1"/>
  <c r="J48" i="1" s="1"/>
  <c r="K48" i="1" s="1"/>
  <c r="L48" i="1" s="1"/>
  <c r="I49" i="1"/>
  <c r="J49" i="1" s="1"/>
  <c r="K49" i="1" s="1"/>
  <c r="L49" i="1" s="1"/>
  <c r="I50" i="1"/>
  <c r="I51" i="1"/>
  <c r="I52" i="1"/>
  <c r="I53" i="1"/>
  <c r="J53" i="1" s="1"/>
  <c r="K53" i="1" s="1"/>
  <c r="L53" i="1" s="1"/>
  <c r="I54" i="1"/>
  <c r="J54" i="1" s="1"/>
  <c r="K54" i="1" s="1"/>
  <c r="L54" i="1" s="1"/>
  <c r="I55" i="1"/>
  <c r="J55" i="1" s="1"/>
  <c r="K55" i="1" s="1"/>
  <c r="L55" i="1" s="1"/>
  <c r="I56" i="1"/>
  <c r="J56" i="1" s="1"/>
  <c r="K56" i="1" s="1"/>
  <c r="L56" i="1" s="1"/>
  <c r="I57" i="1"/>
  <c r="J57" i="1" s="1"/>
  <c r="K57" i="1" s="1"/>
  <c r="L57" i="1" s="1"/>
  <c r="I58" i="1"/>
  <c r="J58" i="1" s="1"/>
  <c r="K58" i="1" s="1"/>
  <c r="L58" i="1" s="1"/>
  <c r="I2" i="1"/>
  <c r="G3" i="1"/>
  <c r="G4" i="1"/>
  <c r="G10" i="1"/>
  <c r="G12" i="1"/>
  <c r="J12" i="1" s="1"/>
  <c r="K12" i="1" s="1"/>
  <c r="L12" i="1" s="1"/>
  <c r="G23" i="1"/>
  <c r="J23" i="1" s="1"/>
  <c r="K23" i="1" s="1"/>
  <c r="L23" i="1" s="1"/>
  <c r="G24" i="1"/>
  <c r="J24" i="1" s="1"/>
  <c r="K24" i="1" s="1"/>
  <c r="L24" i="1" s="1"/>
  <c r="G25" i="1"/>
  <c r="J25" i="1" s="1"/>
  <c r="K25" i="1" s="1"/>
  <c r="L25" i="1" s="1"/>
  <c r="G26" i="1"/>
  <c r="G27" i="1"/>
  <c r="G31" i="1"/>
  <c r="J31" i="1" s="1"/>
  <c r="K31" i="1" s="1"/>
  <c r="L31" i="1" s="1"/>
  <c r="G36" i="1"/>
  <c r="J36" i="1" s="1"/>
  <c r="K36" i="1" s="1"/>
  <c r="L36" i="1" s="1"/>
  <c r="G39" i="1"/>
  <c r="J39" i="1" s="1"/>
  <c r="K39" i="1" s="1"/>
  <c r="L39" i="1" s="1"/>
  <c r="G40" i="1"/>
  <c r="J40" i="1" s="1"/>
  <c r="K40" i="1" s="1"/>
  <c r="L40" i="1" s="1"/>
  <c r="G44" i="1"/>
  <c r="J44" i="1" s="1"/>
  <c r="K44" i="1" s="1"/>
  <c r="L44" i="1" s="1"/>
  <c r="G45" i="1"/>
  <c r="J45" i="1" s="1"/>
  <c r="K45" i="1" s="1"/>
  <c r="L45" i="1" s="1"/>
  <c r="G46" i="1"/>
  <c r="J46" i="1" s="1"/>
  <c r="K46" i="1" s="1"/>
  <c r="L46" i="1" s="1"/>
  <c r="G50" i="1"/>
  <c r="G51" i="1"/>
  <c r="G52" i="1"/>
  <c r="G2" i="1"/>
  <c r="K8" i="1"/>
  <c r="L8" i="1" s="1"/>
  <c r="K19" i="1"/>
  <c r="L19" i="1" s="1"/>
  <c r="K61" i="1"/>
  <c r="L61" i="1" s="1"/>
  <c r="K63" i="1"/>
  <c r="K64" i="1"/>
  <c r="L64" i="1" s="1"/>
  <c r="K62" i="1"/>
  <c r="L62" i="1" s="1"/>
  <c r="K60" i="1"/>
  <c r="L60" i="1" s="1"/>
  <c r="K59" i="1"/>
  <c r="L59" i="1" s="1"/>
  <c r="F20" i="1"/>
  <c r="F5" i="1"/>
  <c r="G5" i="1" s="1"/>
  <c r="F6" i="1"/>
  <c r="G6" i="1" s="1"/>
  <c r="F7" i="1"/>
  <c r="G7" i="1" s="1"/>
  <c r="F8" i="1"/>
  <c r="G8" i="1" s="1"/>
  <c r="F9" i="1"/>
  <c r="G9" i="1" s="1"/>
  <c r="F11" i="1"/>
  <c r="F13" i="1"/>
  <c r="F14" i="1"/>
  <c r="G14" i="1" s="1"/>
  <c r="F15" i="1"/>
  <c r="G15" i="1" s="1"/>
  <c r="F16" i="1"/>
  <c r="G16" i="1" s="1"/>
  <c r="F17" i="1"/>
  <c r="G17" i="1" s="1"/>
  <c r="F18" i="1"/>
  <c r="G18" i="1" s="1"/>
  <c r="F19" i="1"/>
  <c r="G19" i="1" s="1"/>
  <c r="F21" i="1"/>
  <c r="F22" i="1"/>
  <c r="F28" i="1"/>
  <c r="F29" i="1"/>
  <c r="G29" i="1" s="1"/>
  <c r="J29" i="1" s="1"/>
  <c r="K29" i="1" s="1"/>
  <c r="L29" i="1" s="1"/>
  <c r="F30" i="1"/>
  <c r="F32" i="1"/>
  <c r="G32" i="1" s="1"/>
  <c r="F33" i="1"/>
  <c r="G33" i="1" s="1"/>
  <c r="F34" i="1"/>
  <c r="G34" i="1" s="1"/>
  <c r="F35" i="1"/>
  <c r="F37" i="1"/>
  <c r="F38" i="1"/>
  <c r="G38" i="1" s="1"/>
  <c r="F41" i="1"/>
  <c r="G41" i="1" s="1"/>
  <c r="J41" i="1" s="1"/>
  <c r="F42" i="1"/>
  <c r="F43" i="1"/>
  <c r="F47" i="1"/>
  <c r="G47" i="1" s="1"/>
  <c r="F48" i="1"/>
  <c r="G48" i="1" s="1"/>
  <c r="F49" i="1"/>
  <c r="G49" i="1" s="1"/>
  <c r="F53" i="1"/>
  <c r="G53" i="1" s="1"/>
  <c r="F54" i="1"/>
  <c r="G54" i="1" s="1"/>
  <c r="F55" i="1"/>
  <c r="G55" i="1" s="1"/>
  <c r="F56" i="1"/>
  <c r="G56" i="1" s="1"/>
  <c r="F57" i="1"/>
  <c r="G57" i="1" s="1"/>
  <c r="F58" i="1"/>
  <c r="G58" i="1" s="1"/>
  <c r="J50" i="1" l="1"/>
  <c r="K50" i="1" s="1"/>
  <c r="L50" i="1" s="1"/>
  <c r="J27" i="1"/>
  <c r="K27" i="1" s="1"/>
  <c r="L27" i="1" s="1"/>
  <c r="J3" i="1"/>
  <c r="K3" i="1" s="1"/>
  <c r="L3" i="1" s="1"/>
  <c r="J51" i="1"/>
  <c r="K51" i="1" s="1"/>
  <c r="L51" i="1" s="1"/>
  <c r="J26" i="1"/>
  <c r="K26" i="1" s="1"/>
  <c r="L26" i="1" s="1"/>
  <c r="J2" i="1"/>
  <c r="K2" i="1" s="1"/>
  <c r="L2" i="1" s="1"/>
  <c r="J4" i="1"/>
  <c r="K4" i="1" s="1"/>
  <c r="L4" i="1" s="1"/>
  <c r="J52" i="1"/>
  <c r="K52" i="1" s="1"/>
  <c r="L52" i="1" s="1"/>
  <c r="J10" i="1"/>
  <c r="K10" i="1" s="1"/>
  <c r="L10" i="1" s="1"/>
  <c r="K41" i="1"/>
  <c r="L41" i="1" s="1"/>
  <c r="G30" i="1"/>
  <c r="J30" i="1" s="1"/>
  <c r="K30" i="1" s="1"/>
  <c r="L30" i="1" s="1"/>
  <c r="G22" i="1"/>
  <c r="J22" i="1" s="1"/>
  <c r="K22" i="1" s="1"/>
  <c r="L22" i="1" s="1"/>
  <c r="G37" i="1"/>
  <c r="J37" i="1" s="1"/>
  <c r="K37" i="1" s="1"/>
  <c r="L37" i="1" s="1"/>
  <c r="G21" i="1"/>
  <c r="J21" i="1" s="1"/>
  <c r="K21" i="1" s="1"/>
  <c r="L21" i="1" s="1"/>
  <c r="G13" i="1"/>
  <c r="J13" i="1" s="1"/>
  <c r="K13" i="1" s="1"/>
  <c r="L13" i="1" s="1"/>
  <c r="G20" i="1"/>
  <c r="J20" i="1" s="1"/>
  <c r="K20" i="1" s="1"/>
  <c r="L20" i="1" s="1"/>
  <c r="G28" i="1"/>
  <c r="J28" i="1" s="1"/>
  <c r="K28" i="1" s="1"/>
  <c r="L28" i="1" s="1"/>
  <c r="G43" i="1"/>
  <c r="J43" i="1" s="1"/>
  <c r="K43" i="1" s="1"/>
  <c r="L43" i="1" s="1"/>
  <c r="G35" i="1"/>
  <c r="J35" i="1" s="1"/>
  <c r="K35" i="1" s="1"/>
  <c r="L35" i="1" s="1"/>
  <c r="G11" i="1"/>
  <c r="J11" i="1" s="1"/>
  <c r="K11" i="1" s="1"/>
  <c r="L11" i="1" s="1"/>
  <c r="G42" i="1"/>
  <c r="J42" i="1" s="1"/>
  <c r="K42" i="1" s="1"/>
  <c r="L42" i="1" s="1"/>
</calcChain>
</file>

<file path=xl/comments1.xml><?xml version="1.0" encoding="utf-8"?>
<comments xmlns="http://schemas.openxmlformats.org/spreadsheetml/2006/main">
  <authors>
    <author>Hans Schekkerman</author>
  </authors>
  <commentList>
    <comment ref="I1" authorId="0">
      <text>
        <r>
          <rPr>
            <b/>
            <sz val="9"/>
            <color indexed="81"/>
            <rFont val="Tahoma"/>
            <family val="2"/>
          </rPr>
          <t>Hans Schekkerman:</t>
        </r>
        <r>
          <rPr>
            <sz val="9"/>
            <color indexed="81"/>
            <rFont val="Tahoma"/>
            <family val="2"/>
          </rPr>
          <t xml:space="preserve">
=float/70
float als aandeel van eilengte
eilengte zilvermeeuw=70mm</t>
        </r>
      </text>
    </comment>
    <comment ref="J1" authorId="0">
      <text>
        <r>
          <rPr>
            <b/>
            <sz val="9"/>
            <color indexed="81"/>
            <rFont val="Tahoma"/>
            <family val="2"/>
          </rPr>
          <t>Hans Schekkerman:</t>
        </r>
        <r>
          <rPr>
            <sz val="9"/>
            <color indexed="81"/>
            <rFont val="Tahoma"/>
            <family val="2"/>
          </rPr>
          <t xml:space="preserve">
=fractie van incubatieperiode nog te gaan
(inc.per. Zilvermeeuw=28)</t>
        </r>
      </text>
    </comment>
    <comment ref="A47" authorId="0">
      <text>
        <r>
          <rPr>
            <b/>
            <sz val="9"/>
            <color indexed="81"/>
            <rFont val="Tahoma"/>
            <family val="2"/>
          </rPr>
          <t>Hans Schekkerman:</t>
        </r>
        <r>
          <rPr>
            <sz val="9"/>
            <color indexed="81"/>
            <rFont val="Tahoma"/>
            <family val="2"/>
          </rPr>
          <t xml:space="preserve">
5-clutch, waaronder 3 van pont en 2 van kmm</t>
        </r>
      </text>
    </comment>
    <comment ref="R47" authorId="0">
      <text>
        <r>
          <rPr>
            <b/>
            <sz val="9"/>
            <color indexed="81"/>
            <rFont val="Tahoma"/>
            <family val="2"/>
          </rPr>
          <t>Hans Schekkerman:</t>
        </r>
        <r>
          <rPr>
            <sz val="9"/>
            <color indexed="81"/>
            <rFont val="Tahoma"/>
            <family val="2"/>
          </rPr>
          <t xml:space="preserve">
5-clutch, waaronder 3 van pont en 2 van kmm</t>
        </r>
      </text>
    </comment>
  </commentList>
</comments>
</file>

<file path=xl/comments2.xml><?xml version="1.0" encoding="utf-8"?>
<comments xmlns="http://schemas.openxmlformats.org/spreadsheetml/2006/main">
  <authors>
    <author>Hans Schekkerman</author>
  </authors>
  <commentList>
    <comment ref="A47" authorId="0">
      <text>
        <r>
          <rPr>
            <b/>
            <sz val="9"/>
            <color indexed="81"/>
            <rFont val="Tahoma"/>
            <family val="2"/>
          </rPr>
          <t>Hans Schekkerman:</t>
        </r>
        <r>
          <rPr>
            <sz val="9"/>
            <color indexed="81"/>
            <rFont val="Tahoma"/>
            <family val="2"/>
          </rPr>
          <t xml:space="preserve">
5-clutch, waaronder 3 van pont en 2 van kmm</t>
        </r>
      </text>
    </comment>
  </commentList>
</comments>
</file>

<file path=xl/sharedStrings.xml><?xml version="1.0" encoding="utf-8"?>
<sst xmlns="http://schemas.openxmlformats.org/spreadsheetml/2006/main" count="3056" uniqueCount="716">
  <si>
    <t>Flotation method L. cachinnans season 2020 - Lelystad</t>
  </si>
  <si>
    <t>Nest01</t>
  </si>
  <si>
    <t>Angle (grade)</t>
  </si>
  <si>
    <t>A</t>
  </si>
  <si>
    <t>B</t>
  </si>
  <si>
    <t>C</t>
  </si>
  <si>
    <t>90 - punt op bodem</t>
  </si>
  <si>
    <t>Date of measurement (when full clutch)</t>
  </si>
  <si>
    <t>90 - halverwege water</t>
  </si>
  <si>
    <t>Nest02</t>
  </si>
  <si>
    <t>90 - punt bodem</t>
  </si>
  <si>
    <t>90 - drijft</t>
  </si>
  <si>
    <t>Nest03</t>
  </si>
  <si>
    <t>Nest06</t>
  </si>
  <si>
    <t xml:space="preserve">55 - punt op bodem </t>
  </si>
  <si>
    <t xml:space="preserve">35 - punt op bodem </t>
  </si>
  <si>
    <t>Nest08</t>
  </si>
  <si>
    <t xml:space="preserve">90 - halverwege water </t>
  </si>
  <si>
    <t>Nest09</t>
  </si>
  <si>
    <t xml:space="preserve">90 - drijft </t>
  </si>
  <si>
    <t>Nest11</t>
  </si>
  <si>
    <t>50 - punt op bodem</t>
  </si>
  <si>
    <t xml:space="preserve">85 - punt op bodem </t>
  </si>
  <si>
    <t>Nest12</t>
  </si>
  <si>
    <t>Nest13</t>
  </si>
  <si>
    <t>60 - punt op bodem</t>
  </si>
  <si>
    <t>35 - punt op bodem</t>
  </si>
  <si>
    <t xml:space="preserve">25 - punt op bodem </t>
  </si>
  <si>
    <t xml:space="preserve">15 - punt op bodem </t>
  </si>
  <si>
    <t>Nest14</t>
  </si>
  <si>
    <t>Nest15</t>
  </si>
  <si>
    <t>Nest17</t>
  </si>
  <si>
    <t>30 - punt op bodem</t>
  </si>
  <si>
    <t>10 - punt op bodem</t>
  </si>
  <si>
    <t>40 - punt op bodem</t>
  </si>
  <si>
    <t>Nest18</t>
  </si>
  <si>
    <t>Nest21</t>
  </si>
  <si>
    <t>Nest27</t>
  </si>
  <si>
    <t>Nest29</t>
  </si>
  <si>
    <t>D</t>
  </si>
  <si>
    <t>Nest31</t>
  </si>
  <si>
    <t>Nest32</t>
  </si>
  <si>
    <t>Stage</t>
  </si>
  <si>
    <t>E</t>
  </si>
  <si>
    <t>Nest33</t>
  </si>
  <si>
    <t>nat kuiken, dag 1.</t>
  </si>
  <si>
    <t>kuiken, 3 dagen oud.</t>
  </si>
  <si>
    <t>kippend, gaatje.</t>
  </si>
  <si>
    <t>Nest35</t>
  </si>
  <si>
    <t>Nest36</t>
  </si>
  <si>
    <t>kuiken van 2 dagen</t>
  </si>
  <si>
    <t>kippend, gaatje</t>
  </si>
  <si>
    <t>heel ei</t>
  </si>
  <si>
    <t>Angle</t>
  </si>
  <si>
    <t>Floatmm</t>
  </si>
  <si>
    <t>Nest</t>
  </si>
  <si>
    <t>Egg</t>
  </si>
  <si>
    <t>Rijlabels</t>
  </si>
  <si>
    <t>Eindtotaal</t>
  </si>
  <si>
    <t>LogitAngle</t>
  </si>
  <si>
    <t>PFloat</t>
  </si>
  <si>
    <t>PTH</t>
  </si>
  <si>
    <t>gemiddelde</t>
  </si>
  <si>
    <t>SD</t>
  </si>
  <si>
    <t>min</t>
  </si>
  <si>
    <t>max</t>
  </si>
  <si>
    <t>N</t>
  </si>
  <si>
    <t>HatchDate</t>
  </si>
  <si>
    <t>LayDate</t>
  </si>
  <si>
    <t>- datums zijn minimums van de 3 eieren per nest</t>
  </si>
  <si>
    <t>Regression analysis</t>
  </si>
  <si>
    <t xml:space="preserve"> </t>
  </si>
  <si>
    <t>Response variate:</t>
  </si>
  <si>
    <t xml:space="preserve"> PTH</t>
  </si>
  <si>
    <t>=fractie incubatieperiode nog te gaan tot hatch</t>
  </si>
  <si>
    <t>Fitted terms:</t>
  </si>
  <si>
    <r>
      <t xml:space="preserve"> Constant, </t>
    </r>
    <r>
      <rPr>
        <b/>
        <sz val="11"/>
        <color rgb="FFC00000"/>
        <rFont val="Calibri"/>
        <family val="2"/>
        <scheme val="minor"/>
      </rPr>
      <t>LogitAngle</t>
    </r>
  </si>
  <si>
    <t>=logit ei-hoek</t>
  </si>
  <si>
    <t>Summary of analysis</t>
  </si>
  <si>
    <t>Source</t>
  </si>
  <si>
    <t>d.f.</t>
  </si>
  <si>
    <t>s.s.</t>
  </si>
  <si>
    <t>m.s.</t>
  </si>
  <si>
    <t>v.r.</t>
  </si>
  <si>
    <t>F pr.</t>
  </si>
  <si>
    <t>Regression</t>
  </si>
  <si>
    <t>&lt;.001</t>
  </si>
  <si>
    <t>Residual</t>
  </si>
  <si>
    <t>Total</t>
  </si>
  <si>
    <t>Percentage variance accounted for 77.4</t>
  </si>
  <si>
    <t>Standard error of observations is estimated to be 0.0882.</t>
  </si>
  <si>
    <t>Estimates of parameters</t>
  </si>
  <si>
    <t>Parameter</t>
  </si>
  <si>
    <t>estimate</t>
  </si>
  <si>
    <t>s.e.</t>
  </si>
  <si>
    <t>t(111)</t>
  </si>
  <si>
    <t>t pr.</t>
  </si>
  <si>
    <t>Constant</t>
  </si>
  <si>
    <r>
      <t xml:space="preserve"> Constant, </t>
    </r>
    <r>
      <rPr>
        <b/>
        <sz val="11"/>
        <color rgb="FFC00000"/>
        <rFont val="Calibri"/>
        <family val="2"/>
        <scheme val="minor"/>
      </rPr>
      <t>PFloat</t>
    </r>
  </si>
  <si>
    <t>=floatmm/eilengtemm</t>
  </si>
  <si>
    <t>Percentage variance accounted for 60.4</t>
  </si>
  <si>
    <t>Standard error of observations is estimated to be 0.0742.</t>
  </si>
  <si>
    <t>t(24)</t>
  </si>
  <si>
    <t>pfloat</t>
  </si>
  <si>
    <t>Min van HatchDate</t>
  </si>
  <si>
    <t>Min van LayDate</t>
  </si>
  <si>
    <t>Nest05</t>
  </si>
  <si>
    <t>nest grootte - # eieren</t>
  </si>
  <si>
    <t>width</t>
  </si>
  <si>
    <t>length</t>
  </si>
  <si>
    <t>volume</t>
  </si>
  <si>
    <t>clutch volume</t>
  </si>
  <si>
    <t>egg volume</t>
  </si>
  <si>
    <t>V=0,5035*L*B*B</t>
  </si>
  <si>
    <t>blijft 2 eieren clutch</t>
  </si>
  <si>
    <t>Nest16</t>
  </si>
  <si>
    <t>wordt 3 eieren clutch</t>
  </si>
  <si>
    <t>Nest25</t>
  </si>
  <si>
    <t>Nest 28</t>
  </si>
  <si>
    <t xml:space="preserve">30 - punt op bodem </t>
  </si>
  <si>
    <t xml:space="preserve">70 - punt op bodem </t>
  </si>
  <si>
    <t>nn</t>
  </si>
  <si>
    <t>Nest28</t>
  </si>
  <si>
    <t>(eventually 5 eggs)</t>
  </si>
  <si>
    <t>Nest34</t>
  </si>
  <si>
    <t>Name</t>
  </si>
  <si>
    <t>CACH &amp; TEUS</t>
  </si>
  <si>
    <t>Nest39</t>
  </si>
  <si>
    <t>haarscheurtjes</t>
  </si>
  <si>
    <t>PairB</t>
  </si>
  <si>
    <t>PNED</t>
  </si>
  <si>
    <t>Nest05 PLDP</t>
  </si>
  <si>
    <t>Nest02 PNED</t>
  </si>
  <si>
    <t>Nest06 PESV</t>
  </si>
  <si>
    <t>Nest08 XLDT</t>
  </si>
  <si>
    <t>visual</t>
  </si>
  <si>
    <t>date</t>
  </si>
  <si>
    <t>14 days</t>
  </si>
  <si>
    <t>10 days</t>
  </si>
  <si>
    <t>12 days</t>
  </si>
  <si>
    <t>7 days</t>
  </si>
  <si>
    <t>5 days</t>
  </si>
  <si>
    <t>1 day</t>
  </si>
  <si>
    <t>kippend</t>
  </si>
  <si>
    <t>4 days</t>
  </si>
  <si>
    <t>hatching</t>
  </si>
  <si>
    <t>1+</t>
  </si>
  <si>
    <t>21-5-2020 nest empty, 1 chick, all hatched?</t>
  </si>
  <si>
    <t>21-5-2020 3 chicks</t>
  </si>
  <si>
    <t>?</t>
  </si>
  <si>
    <t>2+</t>
  </si>
  <si>
    <t>2-6-2020 2 chicks</t>
  </si>
  <si>
    <t>2-6-2020 3 chicks</t>
  </si>
  <si>
    <t>7-5-2020 1 egg hatching</t>
  </si>
  <si>
    <t>21-5-2020 no chick</t>
  </si>
  <si>
    <t>21-5-2020 nest empty, 2 chicks, all hatched?</t>
  </si>
  <si>
    <t>7-5-2020 2 eggs hatched 1 egg dead</t>
  </si>
  <si>
    <t>hatched</t>
  </si>
  <si>
    <t>fledged</t>
  </si>
  <si>
    <t>21-5-2020 3 rotten eggs</t>
  </si>
  <si>
    <t>no visits</t>
  </si>
  <si>
    <t>0+</t>
  </si>
  <si>
    <t>2 eggs</t>
  </si>
  <si>
    <t>much shit but no chicks found in vegegtation</t>
  </si>
  <si>
    <t>21-5-2020 nest empty, 1 chick ringed</t>
  </si>
  <si>
    <t>21-5-2020 nest empty, no chicks, failed?</t>
  </si>
  <si>
    <t>21-5-2020 2 chick ringed, 1 egg dead</t>
  </si>
  <si>
    <t>3 days</t>
  </si>
  <si>
    <t>7-5-2020 empty nest</t>
  </si>
  <si>
    <t>21-5-2020 1 chick ringed, 3 eggs dead (A-C)</t>
  </si>
  <si>
    <t>ring found in colony in September</t>
  </si>
  <si>
    <t>2 days</t>
  </si>
  <si>
    <t>21-5-2020 1 small chick ringed</t>
  </si>
  <si>
    <t>21-5-2020 nest empty, 1  chick ringed</t>
  </si>
  <si>
    <t>7-5-2020 1 egg hatching, 2 chicks</t>
  </si>
  <si>
    <t>-1 day</t>
  </si>
  <si>
    <t>-2+ days</t>
  </si>
  <si>
    <t>7-5-2020 1 chick, 1 hatching, 1 egg</t>
  </si>
  <si>
    <t>Nest37</t>
  </si>
  <si>
    <t>21-5-2020 1 chick ringed, 2-6-2020 2 extra unringed chicks</t>
  </si>
  <si>
    <t>20+ days</t>
  </si>
  <si>
    <t>Nest38</t>
  </si>
  <si>
    <t>21-5-2020 2 chicks ringed</t>
  </si>
  <si>
    <t>9 days</t>
  </si>
  <si>
    <t>2-6-2020 2 hatching eggs</t>
  </si>
  <si>
    <t>always guarding</t>
  </si>
  <si>
    <t>prospecting</t>
  </si>
  <si>
    <t>deviation</t>
  </si>
  <si>
    <t>38++</t>
  </si>
  <si>
    <t>Nest PNED</t>
  </si>
  <si>
    <t>Nest PLDP</t>
  </si>
  <si>
    <t>Nest34 cach x tatus</t>
  </si>
  <si>
    <t>Nest PESV</t>
  </si>
  <si>
    <t>Nest XLDT</t>
  </si>
  <si>
    <t># eggs</t>
  </si>
  <si>
    <t>3 (eventually 5)</t>
  </si>
  <si>
    <t>average</t>
  </si>
  <si>
    <t>7-5-2020 1 egg hatching; 21-5-2020 no chick</t>
  </si>
  <si>
    <t>21-5-2020 1 chick ringed, 3 eggs dead (A-C); ring found in colony in September</t>
  </si>
  <si>
    <t>Pair B tatus x micha</t>
  </si>
  <si>
    <t>always guarding, prospector season</t>
  </si>
  <si>
    <t>clutch 2020</t>
  </si>
  <si>
    <t>clutch 2021</t>
  </si>
  <si>
    <t>hatched 20</t>
  </si>
  <si>
    <t>fledged 20</t>
  </si>
  <si>
    <t>hatched 21</t>
  </si>
  <si>
    <t>fledged 21</t>
  </si>
  <si>
    <t>15-5-2021 and later, no vists</t>
  </si>
  <si>
    <t>28-5-2021 2 chicks ringed</t>
  </si>
  <si>
    <t>Nest 06 21</t>
  </si>
  <si>
    <t>SPECIES</t>
  </si>
  <si>
    <t>NEST</t>
  </si>
  <si>
    <t>YEAR</t>
  </si>
  <si>
    <t>A_length</t>
  </si>
  <si>
    <t>A_width</t>
  </si>
  <si>
    <t>A_volume</t>
  </si>
  <si>
    <t>B_length</t>
  </si>
  <si>
    <t>B_width</t>
  </si>
  <si>
    <t>B_volume</t>
  </si>
  <si>
    <t>C_length</t>
  </si>
  <si>
    <t>C_width</t>
  </si>
  <si>
    <t>C_volume</t>
  </si>
  <si>
    <t>TOTAL NEST:</t>
  </si>
  <si>
    <t>cach x ? cach</t>
  </si>
  <si>
    <t>cach x cach</t>
  </si>
  <si>
    <t>cach x teus</t>
  </si>
  <si>
    <t>cach x ?</t>
  </si>
  <si>
    <t>rivergull x cach</t>
  </si>
  <si>
    <t>unknown</t>
  </si>
  <si>
    <t>teus x ?</t>
  </si>
  <si>
    <t>cach x ? teus</t>
  </si>
  <si>
    <t>was 51 for a while</t>
  </si>
  <si>
    <t>micha x cach</t>
  </si>
  <si>
    <t>r-F.C</t>
  </si>
  <si>
    <t>rivergull x ?</t>
  </si>
  <si>
    <t>PLDP</t>
  </si>
  <si>
    <t>hybrid x teus</t>
  </si>
  <si>
    <t>PA02</t>
  </si>
  <si>
    <t>r-F.B</t>
  </si>
  <si>
    <t>PHSV</t>
  </si>
  <si>
    <t>PU60</t>
  </si>
  <si>
    <t>16-B</t>
  </si>
  <si>
    <t>D egg !!!</t>
  </si>
  <si>
    <t>E egg !!!</t>
  </si>
  <si>
    <t>PESV</t>
  </si>
  <si>
    <t>XLDT</t>
  </si>
  <si>
    <t>comments</t>
  </si>
  <si>
    <t>1st lay</t>
  </si>
  <si>
    <t>2nd lay</t>
  </si>
  <si>
    <t>2nd lay, 2nd measur</t>
  </si>
  <si>
    <t>cach x cach (5 eggs)</t>
  </si>
  <si>
    <t>3 egg clutch</t>
  </si>
  <si>
    <t>12+</t>
  </si>
  <si>
    <t>28-5-2021 1 chick ringed, 1 chick hatching</t>
  </si>
  <si>
    <t>15-5-2021 hatching, 28-5-2021 and later no pulli found but alarming parents.</t>
  </si>
  <si>
    <t>8-6-2021 adult swimming with 3 chicks.</t>
  </si>
  <si>
    <t>28-5-2021 3 chicks ringed</t>
  </si>
  <si>
    <t>26-6-2021 3 chicks ringed.</t>
  </si>
  <si>
    <t>15-5-2021 1 egg cold.</t>
  </si>
  <si>
    <t>Nest always empty</t>
  </si>
  <si>
    <t>Nest16B</t>
  </si>
  <si>
    <t>28-5-2021 alarming parents, no chcicks located in vegetation.</t>
  </si>
  <si>
    <t>Nest17B</t>
  </si>
  <si>
    <t>28-5-2021 empty nest but attacking male.</t>
  </si>
  <si>
    <t>Nest19</t>
  </si>
  <si>
    <t>8-6-2021 with 2 large juveniles</t>
  </si>
  <si>
    <t>28-5-2021 nest empty chicks in dense vegetation.</t>
  </si>
  <si>
    <t>28-5-2021 still 2 eggs, infertile?</t>
  </si>
  <si>
    <t>exact nest location unknown</t>
  </si>
  <si>
    <t>28-5-2021 3 pulli ringed</t>
  </si>
  <si>
    <t>1 rotten egg, 26-6-2021 2 juveniles fly away.</t>
  </si>
  <si>
    <t>2 chicks ringed</t>
  </si>
  <si>
    <t>floater?</t>
  </si>
  <si>
    <t>Nest40</t>
  </si>
  <si>
    <t>28-5-2021 2 chicks ringed, 1 egg infertile?</t>
  </si>
  <si>
    <t>Nest41</t>
  </si>
  <si>
    <t>Nest42</t>
  </si>
  <si>
    <t>Nest44</t>
  </si>
  <si>
    <t>Nest45</t>
  </si>
  <si>
    <t>Nest46</t>
  </si>
  <si>
    <t>Nest47</t>
  </si>
  <si>
    <t>Nest48</t>
  </si>
  <si>
    <t>28-5-2021 1 chick ringed</t>
  </si>
  <si>
    <t>26-6-2021 2 chicks ringed</t>
  </si>
  <si>
    <t>nest discovered late, 28-5-2021 1 chick ringed.</t>
  </si>
  <si>
    <t>15-5-2021 always alarming parent, but dense vegetation, chicks heard, not found.</t>
  </si>
  <si>
    <t>15-5-2021 always alarming parent, but dense vegetation</t>
  </si>
  <si>
    <t>28-5-2021 2 dead chicks in nest</t>
  </si>
  <si>
    <t>Nest53</t>
  </si>
  <si>
    <t>Nest55</t>
  </si>
  <si>
    <t>Nest56</t>
  </si>
  <si>
    <t>Nest58</t>
  </si>
  <si>
    <t>Nest60</t>
  </si>
  <si>
    <t>Nest r-FC</t>
  </si>
  <si>
    <t>6-5-2021 hatching</t>
  </si>
  <si>
    <t>2 rotten eggs</t>
  </si>
  <si>
    <t>28-5-2021 1 rotten egg</t>
  </si>
  <si>
    <t>Nest PA02</t>
  </si>
  <si>
    <t>28-5-2021 still 1 egg in nest</t>
  </si>
  <si>
    <t>15-5-2021 hatching date, 28-5-2021 2 chicks ringed</t>
  </si>
  <si>
    <t>Nest62</t>
  </si>
  <si>
    <t>Nest63</t>
  </si>
  <si>
    <t>28-5-2021 2 chicks ringed.</t>
  </si>
  <si>
    <t>Nest r-FB</t>
  </si>
  <si>
    <t>8-6-2021 2 chicks</t>
  </si>
  <si>
    <t>1 egg predated</t>
  </si>
  <si>
    <t>15-5-2021 hatching date.</t>
  </si>
  <si>
    <t>Nest PHSV</t>
  </si>
  <si>
    <t>28-5-2021 3 chicks ringed.</t>
  </si>
  <si>
    <t>Nest65</t>
  </si>
  <si>
    <t>28-5-2021 chick not found in vegetation, alarming parent</t>
  </si>
  <si>
    <t>Nest66</t>
  </si>
  <si>
    <t>Nest67</t>
  </si>
  <si>
    <t>28-5-2021 still 3 eggs in nest</t>
  </si>
  <si>
    <t>Nest PU60</t>
  </si>
  <si>
    <t>28-5-2021 alarming parent, no chicks located.</t>
  </si>
  <si>
    <t>always empty nest</t>
  </si>
  <si>
    <t>15-5-2021 3 eggs, 28-5-2021 2 eggs</t>
  </si>
  <si>
    <t>this was a bird of nest15</t>
  </si>
  <si>
    <t>Colony</t>
  </si>
  <si>
    <t>№ of nest</t>
  </si>
  <si>
    <t>А-length</t>
  </si>
  <si>
    <t>A-breadth</t>
  </si>
  <si>
    <t>A Volume</t>
  </si>
  <si>
    <t>A-stage</t>
  </si>
  <si>
    <t>А-weight</t>
  </si>
  <si>
    <t>B-length</t>
  </si>
  <si>
    <t>B-breadth</t>
  </si>
  <si>
    <t>B Volume</t>
  </si>
  <si>
    <t>B-stage</t>
  </si>
  <si>
    <t>B-weight</t>
  </si>
  <si>
    <t>C-length</t>
  </si>
  <si>
    <t>C-breadth</t>
  </si>
  <si>
    <t>C Volume</t>
  </si>
  <si>
    <t>C-stage</t>
  </si>
  <si>
    <t>C-weight</t>
  </si>
  <si>
    <t>Nest-outside-diametr</t>
  </si>
  <si>
    <t>Nest-inside-diametr</t>
  </si>
  <si>
    <t>Hight-outside</t>
  </si>
  <si>
    <t>Hight-inside</t>
  </si>
  <si>
    <t>Clutch volume</t>
  </si>
  <si>
    <t>Ukrainka-reedbed</t>
  </si>
  <si>
    <t>G</t>
  </si>
  <si>
    <t>F</t>
  </si>
  <si>
    <t>В</t>
  </si>
  <si>
    <t>А</t>
  </si>
  <si>
    <t>Ukrainka-damb</t>
  </si>
  <si>
    <t xml:space="preserve">E </t>
  </si>
  <si>
    <t>A egg</t>
  </si>
  <si>
    <t>B egg</t>
  </si>
  <si>
    <t>C egg</t>
  </si>
  <si>
    <t>clutch</t>
  </si>
  <si>
    <t>Perejaslav-grass-island</t>
  </si>
  <si>
    <t>Javoriv-island (Western Ukraine, near Lviv)</t>
  </si>
  <si>
    <t>Perejaslav-island</t>
  </si>
  <si>
    <t>Balyko-Schuchinka, sand island</t>
  </si>
  <si>
    <t>Kyiv reservoir, island</t>
  </si>
  <si>
    <t>D or C?</t>
  </si>
  <si>
    <t>D?</t>
  </si>
  <si>
    <t>Perejaslav-reedbed</t>
  </si>
  <si>
    <t>gnz</t>
  </si>
  <si>
    <t>RelC</t>
  </si>
  <si>
    <t>year</t>
  </si>
  <si>
    <t>A length</t>
  </si>
  <si>
    <t>A width</t>
  </si>
  <si>
    <t>B length</t>
  </si>
  <si>
    <t>B width</t>
  </si>
  <si>
    <t>B volume</t>
  </si>
  <si>
    <t>C length</t>
  </si>
  <si>
    <t>C width</t>
  </si>
  <si>
    <t>C volume</t>
  </si>
  <si>
    <t>Total volume</t>
  </si>
  <si>
    <t>n-F|B</t>
  </si>
  <si>
    <t>n-F|C</t>
  </si>
  <si>
    <t>n-F|J</t>
  </si>
  <si>
    <t>n-F|K</t>
  </si>
  <si>
    <t>n-F|L</t>
  </si>
  <si>
    <t>n-F|M</t>
  </si>
  <si>
    <t>n-F|D</t>
  </si>
  <si>
    <t>n-F|E</t>
  </si>
  <si>
    <t>n-F|F</t>
  </si>
  <si>
    <t>n-F|G</t>
  </si>
  <si>
    <t>n-F|N</t>
  </si>
  <si>
    <t>n-F|P</t>
  </si>
  <si>
    <t>A2019</t>
  </si>
  <si>
    <t>B2019</t>
  </si>
  <si>
    <t>F2019</t>
  </si>
  <si>
    <t>May 16 2019 ringed in nest</t>
  </si>
  <si>
    <t>season</t>
  </si>
  <si>
    <t>code</t>
  </si>
  <si>
    <t>metal</t>
  </si>
  <si>
    <t>nest</t>
  </si>
  <si>
    <t>last observation</t>
  </si>
  <si>
    <t>February 9 2021</t>
  </si>
  <si>
    <t>Y</t>
  </si>
  <si>
    <t>August 01 2019</t>
  </si>
  <si>
    <t>August 09 2020</t>
  </si>
  <si>
    <t>June 21 2021</t>
  </si>
  <si>
    <t>nest03</t>
  </si>
  <si>
    <t>CACH</t>
  </si>
  <si>
    <t>nest29</t>
  </si>
  <si>
    <t>nest35</t>
  </si>
  <si>
    <t>CACH &amp; MICHA ?</t>
  </si>
  <si>
    <t>CACH &amp; CACTUS</t>
  </si>
  <si>
    <t>CACH &amp; ARG</t>
  </si>
  <si>
    <t>species</t>
  </si>
  <si>
    <t>n-F|R</t>
  </si>
  <si>
    <t>n-F|S</t>
  </si>
  <si>
    <t>n-F|T</t>
  </si>
  <si>
    <t>n-F|U</t>
  </si>
  <si>
    <t>n-F|V</t>
  </si>
  <si>
    <t>n-F|W</t>
  </si>
  <si>
    <t>n-F|Y</t>
  </si>
  <si>
    <t>n-F|X</t>
  </si>
  <si>
    <t>n-F|Z</t>
  </si>
  <si>
    <t>n-F|0</t>
  </si>
  <si>
    <t xml:space="preserve">n-F|1 </t>
  </si>
  <si>
    <t>n-F|7</t>
  </si>
  <si>
    <t>n-F|2</t>
  </si>
  <si>
    <t>n-F|4</t>
  </si>
  <si>
    <t>n-F|5</t>
  </si>
  <si>
    <t>n-F|6</t>
  </si>
  <si>
    <t>n-F|8</t>
  </si>
  <si>
    <t>n-F|9</t>
  </si>
  <si>
    <t>n-F|+</t>
  </si>
  <si>
    <t>n-F|=</t>
  </si>
  <si>
    <t>b-F|A</t>
  </si>
  <si>
    <t>b-F|B</t>
  </si>
  <si>
    <t>b-F|C</t>
  </si>
  <si>
    <t>b-F|D</t>
  </si>
  <si>
    <t>b-F|E</t>
  </si>
  <si>
    <t>b-F|F</t>
  </si>
  <si>
    <t>b-F|G</t>
  </si>
  <si>
    <t>b-F|H</t>
  </si>
  <si>
    <t>May 21 2020 ringed in nest</t>
  </si>
  <si>
    <t>March 29 2021</t>
  </si>
  <si>
    <t>September 2020, ring in nest</t>
  </si>
  <si>
    <t>August 09 2021</t>
  </si>
  <si>
    <t>October 27 2020</t>
  </si>
  <si>
    <t>September 19 2020</t>
  </si>
  <si>
    <t>July 27 2021</t>
  </si>
  <si>
    <t>October 15 2020</t>
  </si>
  <si>
    <t>October 09 2021</t>
  </si>
  <si>
    <t>December 30 2021</t>
  </si>
  <si>
    <t>March 19 2021</t>
  </si>
  <si>
    <t>July 19 2021</t>
  </si>
  <si>
    <t>July 21 2021</t>
  </si>
  <si>
    <t>September 30 2020</t>
  </si>
  <si>
    <t>October 30 2021</t>
  </si>
  <si>
    <t>b-F|J</t>
  </si>
  <si>
    <t>b-F|K</t>
  </si>
  <si>
    <t>b-S|X</t>
  </si>
  <si>
    <t>b-S|Y</t>
  </si>
  <si>
    <t>18(2021)</t>
  </si>
  <si>
    <t>b-F|L</t>
  </si>
  <si>
    <t>b-S|Z</t>
  </si>
  <si>
    <t>b-S|0</t>
  </si>
  <si>
    <t>b-S|1</t>
  </si>
  <si>
    <t>b-F|M</t>
  </si>
  <si>
    <t>b-F|N</t>
  </si>
  <si>
    <t>b-S|2</t>
  </si>
  <si>
    <t>13(2020)</t>
  </si>
  <si>
    <t>b-F|P</t>
  </si>
  <si>
    <t>b-F|R</t>
  </si>
  <si>
    <t>b-F|S</t>
  </si>
  <si>
    <t>b-F|T</t>
  </si>
  <si>
    <t>13(2021)</t>
  </si>
  <si>
    <t>b-F|U</t>
  </si>
  <si>
    <t>b-F|V</t>
  </si>
  <si>
    <t>b-F|W</t>
  </si>
  <si>
    <t>b-F|X</t>
  </si>
  <si>
    <t>b-F|Y</t>
  </si>
  <si>
    <t>b-F|Z</t>
  </si>
  <si>
    <t>60, 62, 63</t>
  </si>
  <si>
    <t>b-F|0</t>
  </si>
  <si>
    <t>b-F|1</t>
  </si>
  <si>
    <t>b-F|2</t>
  </si>
  <si>
    <t>b-F|4</t>
  </si>
  <si>
    <t>b-S|3</t>
  </si>
  <si>
    <t>b-S|4</t>
  </si>
  <si>
    <t>b-F|5</t>
  </si>
  <si>
    <t>b-F|6</t>
  </si>
  <si>
    <t>b-F|7</t>
  </si>
  <si>
    <t>b-F|8</t>
  </si>
  <si>
    <t>b-F|9</t>
  </si>
  <si>
    <t>b-F|+</t>
  </si>
  <si>
    <t>b-F|=</t>
  </si>
  <si>
    <t>r-F.A</t>
  </si>
  <si>
    <t>r-F.D</t>
  </si>
  <si>
    <t>r-F.E</t>
  </si>
  <si>
    <t>r-F.F</t>
  </si>
  <si>
    <t>r-F.G</t>
  </si>
  <si>
    <t>metal rings:</t>
  </si>
  <si>
    <t>r-F.H</t>
  </si>
  <si>
    <t>r-F.J</t>
  </si>
  <si>
    <t>r-F.K</t>
  </si>
  <si>
    <t>r-F.L</t>
  </si>
  <si>
    <t>r-F.M</t>
  </si>
  <si>
    <t>r-F.N</t>
  </si>
  <si>
    <t>r-F.P</t>
  </si>
  <si>
    <t>r-F.R</t>
  </si>
  <si>
    <t>r-F.S</t>
  </si>
  <si>
    <t>r-F.T</t>
  </si>
  <si>
    <t>r-F.U</t>
  </si>
  <si>
    <t>r-F.V</t>
  </si>
  <si>
    <t>r-F.W</t>
  </si>
  <si>
    <t>r-F.X</t>
  </si>
  <si>
    <t>r-F.Y</t>
  </si>
  <si>
    <t>r-F.Z</t>
  </si>
  <si>
    <t>r-F.1</t>
  </si>
  <si>
    <t>r-F.2</t>
  </si>
  <si>
    <t>r-F.3</t>
  </si>
  <si>
    <t>r-F.4</t>
  </si>
  <si>
    <t>May 28 2021 ringed in nest</t>
  </si>
  <si>
    <t>June 26 2021 ringed in nest</t>
  </si>
  <si>
    <t>August 29 2021</t>
  </si>
  <si>
    <t>June 26 2021</t>
  </si>
  <si>
    <t>February 23 2022</t>
  </si>
  <si>
    <t>February 03 2022</t>
  </si>
  <si>
    <t>y</t>
  </si>
  <si>
    <t>March 13 2022</t>
  </si>
  <si>
    <t>August 28 2021</t>
  </si>
  <si>
    <t>September 04 2021</t>
  </si>
  <si>
    <t>November 14 2021</t>
  </si>
  <si>
    <t>October 06 2021</t>
  </si>
  <si>
    <t>March 12 2022</t>
  </si>
  <si>
    <t>ARGENTATUS</t>
  </si>
  <si>
    <t>January 17 2022</t>
  </si>
  <si>
    <t>December 19 2021</t>
  </si>
  <si>
    <t>August 22 2021</t>
  </si>
  <si>
    <t>ADULT FEMALE</t>
  </si>
  <si>
    <t>ADULT MALE</t>
  </si>
  <si>
    <t>January 14 2022</t>
  </si>
  <si>
    <t>September 26 2021</t>
  </si>
  <si>
    <t>ARG X MICH F2</t>
  </si>
  <si>
    <t>LBBG</t>
  </si>
  <si>
    <t>August 30 2021</t>
  </si>
  <si>
    <t>ARGENTATUS ?</t>
  </si>
  <si>
    <t>May &amp; June 2021 ringed in nest</t>
  </si>
  <si>
    <t>UNKNOWN</t>
  </si>
  <si>
    <t>UNCERTAIN</t>
  </si>
  <si>
    <t>November 12 2021</t>
  </si>
  <si>
    <t>March 04 2022</t>
  </si>
  <si>
    <t>October 16 2021</t>
  </si>
  <si>
    <t>October 29 2021</t>
  </si>
  <si>
    <t>October 17 2021</t>
  </si>
  <si>
    <t>January 2022</t>
  </si>
  <si>
    <t>2019 proven fledged:</t>
  </si>
  <si>
    <t>2020 proven fledged:</t>
  </si>
  <si>
    <t>2021 proven fledged:</t>
  </si>
  <si>
    <t>2019 rings:</t>
  </si>
  <si>
    <t>2020 rings:</t>
  </si>
  <si>
    <t>2021 rings:</t>
  </si>
  <si>
    <t>p-FB</t>
  </si>
  <si>
    <t>p-FD</t>
  </si>
  <si>
    <t>p-FE</t>
  </si>
  <si>
    <t>p-FF</t>
  </si>
  <si>
    <t>p-FG</t>
  </si>
  <si>
    <t>p-FH</t>
  </si>
  <si>
    <t>p-FJ</t>
  </si>
  <si>
    <t>p-FL</t>
  </si>
  <si>
    <t>p-FM</t>
  </si>
  <si>
    <t>p-FN</t>
  </si>
  <si>
    <t>p-FP</t>
  </si>
  <si>
    <t>p-FR</t>
  </si>
  <si>
    <t>p-FS</t>
  </si>
  <si>
    <t>p-FT</t>
  </si>
  <si>
    <t>p-FU</t>
  </si>
  <si>
    <t>p-FV</t>
  </si>
  <si>
    <t>p-FW</t>
  </si>
  <si>
    <t>p-FZ</t>
  </si>
  <si>
    <t>p-F+</t>
  </si>
  <si>
    <t>p-F=</t>
  </si>
  <si>
    <t>p-F0</t>
  </si>
  <si>
    <t>p-F1</t>
  </si>
  <si>
    <t>p-F2</t>
  </si>
  <si>
    <t>p-F3</t>
  </si>
  <si>
    <t>p-F4</t>
  </si>
  <si>
    <t>p-F5</t>
  </si>
  <si>
    <t>p-F7</t>
  </si>
  <si>
    <t>p-F8</t>
  </si>
  <si>
    <t>p-F9</t>
  </si>
  <si>
    <t>K05-20</t>
  </si>
  <si>
    <t>KK-21</t>
  </si>
  <si>
    <t>K03-20</t>
  </si>
  <si>
    <t>K02-20</t>
  </si>
  <si>
    <t>K04-20</t>
  </si>
  <si>
    <t>K07-20</t>
  </si>
  <si>
    <t>K06-20</t>
  </si>
  <si>
    <t>May 14 2021 ringed in nest</t>
  </si>
  <si>
    <t>June 12 2020 ringed in nest</t>
  </si>
  <si>
    <t>February 23 2021</t>
  </si>
  <si>
    <t>May 01 2021</t>
  </si>
  <si>
    <t>January 15 2022</t>
  </si>
  <si>
    <t>October 04 2021</t>
  </si>
  <si>
    <t>K08-20</t>
  </si>
  <si>
    <t>K09-20</t>
  </si>
  <si>
    <t>XLHD-21</t>
  </si>
  <si>
    <t>C04-21</t>
  </si>
  <si>
    <t>C06-21</t>
  </si>
  <si>
    <t>D02-21</t>
  </si>
  <si>
    <t>February 27 2022</t>
  </si>
  <si>
    <t>October 13 2021</t>
  </si>
  <si>
    <t>December 08 2021</t>
  </si>
  <si>
    <t>November 11 2021</t>
  </si>
  <si>
    <t>January 21 2022</t>
  </si>
  <si>
    <t>b-D|0</t>
  </si>
  <si>
    <t>b-D|2</t>
  </si>
  <si>
    <t>b-D|3</t>
  </si>
  <si>
    <t>b-D|4</t>
  </si>
  <si>
    <t>b-D|9</t>
  </si>
  <si>
    <t>b-D|+</t>
  </si>
  <si>
    <t>b-D|A</t>
  </si>
  <si>
    <t>b-D|B</t>
  </si>
  <si>
    <t>b-D|C</t>
  </si>
  <si>
    <t>b-D|E</t>
  </si>
  <si>
    <t>b-D|G</t>
  </si>
  <si>
    <t>b-D|N</t>
  </si>
  <si>
    <t>b-D|P</t>
  </si>
  <si>
    <t>b-D|S</t>
  </si>
  <si>
    <t>b-D|T</t>
  </si>
  <si>
    <t>b-D|U</t>
  </si>
  <si>
    <t>b-D|V</t>
  </si>
  <si>
    <t>201:U</t>
  </si>
  <si>
    <t>L06-21</t>
  </si>
  <si>
    <t>September 11 2021</t>
  </si>
  <si>
    <t>July 23 2021</t>
  </si>
  <si>
    <t>May 20 2021 ringed in nest</t>
  </si>
  <si>
    <t>KD-21</t>
  </si>
  <si>
    <t>KA-21</t>
  </si>
  <si>
    <t>October 19 2021</t>
  </si>
  <si>
    <t>March 06 2022</t>
  </si>
  <si>
    <t>M01-21</t>
  </si>
  <si>
    <t>M04-21</t>
  </si>
  <si>
    <t>KG-21/02P4</t>
  </si>
  <si>
    <t>June 17 2021</t>
  </si>
  <si>
    <t>August 21 2021</t>
  </si>
  <si>
    <t>June 11 2021 in nest</t>
  </si>
  <si>
    <t>p-FA</t>
  </si>
  <si>
    <t>May 30 2021 in nest</t>
  </si>
  <si>
    <t>C03-21</t>
  </si>
  <si>
    <t>D08-21</t>
  </si>
  <si>
    <t>E01-21</t>
  </si>
  <si>
    <t>C island</t>
  </si>
  <si>
    <t>July 17 2020</t>
  </si>
  <si>
    <t>KC-21</t>
  </si>
  <si>
    <t>r-B0</t>
  </si>
  <si>
    <t>r-B2</t>
  </si>
  <si>
    <t>r-B3</t>
  </si>
  <si>
    <t>r-B4</t>
  </si>
  <si>
    <t>r-B5</t>
  </si>
  <si>
    <t>r-B6</t>
  </si>
  <si>
    <t>r-B7</t>
  </si>
  <si>
    <t>r-B8</t>
  </si>
  <si>
    <t>r-BA</t>
  </si>
  <si>
    <t>r-BB</t>
  </si>
  <si>
    <t>r-BC</t>
  </si>
  <si>
    <t>r-BN</t>
  </si>
  <si>
    <t>r-BP</t>
  </si>
  <si>
    <t>r-K0</t>
  </si>
  <si>
    <t>r-K1</t>
  </si>
  <si>
    <t>r-K2</t>
  </si>
  <si>
    <t>r-K3</t>
  </si>
  <si>
    <t>r-K4</t>
  </si>
  <si>
    <t>r-K5</t>
  </si>
  <si>
    <t>r-K6</t>
  </si>
  <si>
    <t>r-K7</t>
  </si>
  <si>
    <t>r-K8</t>
  </si>
  <si>
    <t>r-K9</t>
  </si>
  <si>
    <t>r-K+</t>
  </si>
  <si>
    <t>r-K=</t>
  </si>
  <si>
    <t>r-KL</t>
  </si>
  <si>
    <t>r-KM</t>
  </si>
  <si>
    <t>r-KN</t>
  </si>
  <si>
    <t>r-KP</t>
  </si>
  <si>
    <t>r-KR</t>
  </si>
  <si>
    <t>r-KS</t>
  </si>
  <si>
    <t>r-KT</t>
  </si>
  <si>
    <t>r-KU</t>
  </si>
  <si>
    <t>r-KV</t>
  </si>
  <si>
    <t>r-KW</t>
  </si>
  <si>
    <t>r-KX</t>
  </si>
  <si>
    <t>r-KY</t>
  </si>
  <si>
    <t>r-KZ</t>
  </si>
  <si>
    <t>KJ-21</t>
  </si>
  <si>
    <t>May 28 2021</t>
  </si>
  <si>
    <t>April 01 2022</t>
  </si>
  <si>
    <t>H01-21</t>
  </si>
  <si>
    <t>November 05 2021</t>
  </si>
  <si>
    <t>May 28 2021 in nest</t>
  </si>
  <si>
    <t>A01-21</t>
  </si>
  <si>
    <t>June 11 2021 ringed in nest</t>
  </si>
  <si>
    <t>L07-21</t>
  </si>
  <si>
    <t>June 25 2021 in nest</t>
  </si>
  <si>
    <t>Q01-21</t>
  </si>
  <si>
    <t>August 06 2021</t>
  </si>
  <si>
    <t>July 30 2021</t>
  </si>
  <si>
    <t>KB-21</t>
  </si>
  <si>
    <t>M06-21</t>
  </si>
  <si>
    <t>February 24 2022</t>
  </si>
  <si>
    <t>L01-21</t>
  </si>
  <si>
    <t>May 20 2021 in nest</t>
  </si>
  <si>
    <t>September 27 2021</t>
  </si>
  <si>
    <t>D07-21</t>
  </si>
  <si>
    <t>D05-21</t>
  </si>
  <si>
    <t>January 08 2022</t>
  </si>
  <si>
    <t>L02-21</t>
  </si>
  <si>
    <t>December 24 2021</t>
  </si>
  <si>
    <t>October 25 2021</t>
  </si>
  <si>
    <t>L05-21</t>
  </si>
  <si>
    <t>January 19 2022</t>
  </si>
  <si>
    <t>fledged %:</t>
  </si>
  <si>
    <t>ARG &amp; CACTUS</t>
  </si>
  <si>
    <t>February 25 2022</t>
  </si>
  <si>
    <t>March 22 2022</t>
  </si>
  <si>
    <t>r-BR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</si>
</sst>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0.000"/>
    <numFmt numFmtId="165" formatCode="0.0"/>
  </numFmts>
  <fonts count="21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b/>
      <sz val="10"/>
      <name val="Arial"/>
      <family val="2"/>
      <charset val="1"/>
    </font>
    <font>
      <sz val="11"/>
      <color theme="8" tint="-0.249977111117893"/>
      <name val="Calibri"/>
      <family val="2"/>
      <scheme val="minor"/>
    </font>
    <font>
      <sz val="11"/>
      <color rgb="FFC00000"/>
      <name val="Calibri"/>
      <family val="2"/>
      <scheme val="minor"/>
    </font>
    <font>
      <b/>
      <sz val="11"/>
      <color rgb="FFC00000"/>
      <name val="Calibri"/>
      <family val="2"/>
      <scheme val="minor"/>
    </font>
    <font>
      <sz val="11"/>
      <color theme="0" tint="-0.499984740745262"/>
      <name val="Calibri"/>
      <family val="2"/>
      <scheme val="minor"/>
    </font>
    <font>
      <sz val="11"/>
      <name val="Calibri"/>
      <family val="2"/>
      <scheme val="minor"/>
    </font>
    <font>
      <sz val="11"/>
      <color rgb="FF000000"/>
      <name val="Calibri"/>
      <family val="2"/>
    </font>
    <font>
      <sz val="11"/>
      <color rgb="FF00B050"/>
      <name val="Calibri"/>
      <family val="2"/>
      <scheme val="minor"/>
    </font>
    <font>
      <sz val="11"/>
      <color rgb="FFFF0000"/>
      <name val="Calibri"/>
      <family val="2"/>
      <charset val="1"/>
      <scheme val="minor"/>
    </font>
    <font>
      <sz val="9"/>
      <color theme="1"/>
      <name val="Calibri"/>
      <family val="2"/>
      <scheme val="minor"/>
    </font>
    <font>
      <sz val="9"/>
      <color rgb="FF000000"/>
      <name val="Calibri"/>
      <family val="2"/>
      <scheme val="minor"/>
    </font>
    <font>
      <b/>
      <i/>
      <sz val="9"/>
      <color theme="1"/>
      <name val="Calibri"/>
      <family val="2"/>
      <scheme val="minor"/>
    </font>
    <font>
      <b/>
      <i/>
      <sz val="11"/>
      <color theme="1"/>
      <name val="Calibri"/>
      <family val="2"/>
      <scheme val="minor"/>
    </font>
    <font>
      <sz val="9"/>
      <name val="Calibri"/>
      <family val="2"/>
      <scheme val="minor"/>
    </font>
    <font>
      <sz val="9"/>
      <color rgb="FF000000"/>
      <name val="Verdana"/>
      <family val="2"/>
    </font>
    <font>
      <sz val="9"/>
      <color rgb="FF000000"/>
      <name val="Calibri"/>
      <family val="2"/>
    </font>
    <font>
      <sz val="9"/>
      <color theme="1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theme="5" tint="0.39997558519241921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CCCCCC"/>
        <bgColor rgb="FFC0C0C0"/>
      </patternFill>
    </fill>
  </fills>
  <borders count="14">
    <border>
      <left/>
      <right/>
      <top/>
      <bottom/>
      <diagonal/>
    </border>
    <border>
      <left style="hair">
        <color auto="1"/>
      </left>
      <right/>
      <top style="hair">
        <color auto="1"/>
      </top>
      <bottom/>
      <diagonal/>
    </border>
    <border>
      <left/>
      <right/>
      <top style="hair">
        <color auto="1"/>
      </top>
      <bottom/>
      <diagonal/>
    </border>
    <border>
      <left style="hair">
        <color auto="1"/>
      </left>
      <right/>
      <top/>
      <bottom/>
      <diagonal/>
    </border>
    <border>
      <left style="hair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100">
    <xf numFmtId="0" fontId="0" fillId="0" borderId="0" xfId="0"/>
    <xf numFmtId="0" fontId="0" fillId="0" borderId="0" xfId="0" applyAlignment="1">
      <alignment horizontal="left"/>
    </xf>
    <xf numFmtId="14" fontId="0" fillId="0" borderId="0" xfId="0" applyNumberFormat="1" applyAlignment="1">
      <alignment horizontal="left"/>
    </xf>
    <xf numFmtId="0" fontId="1" fillId="0" borderId="0" xfId="0" applyFont="1"/>
    <xf numFmtId="0" fontId="0" fillId="0" borderId="0" xfId="0" applyFont="1"/>
    <xf numFmtId="0" fontId="1" fillId="3" borderId="0" xfId="0" applyFont="1" applyFill="1"/>
    <xf numFmtId="0" fontId="1" fillId="3" borderId="0" xfId="0" applyFont="1" applyFill="1" applyAlignment="1">
      <alignment horizontal="left"/>
    </xf>
    <xf numFmtId="0" fontId="0" fillId="2" borderId="0" xfId="0" applyFont="1" applyFill="1"/>
    <xf numFmtId="0" fontId="0" fillId="0" borderId="0" xfId="0" pivotButton="1"/>
    <xf numFmtId="0" fontId="4" fillId="4" borderId="1" xfId="0" applyFont="1" applyFill="1" applyBorder="1"/>
    <xf numFmtId="0" fontId="4" fillId="0" borderId="4" xfId="0" applyFont="1" applyBorder="1"/>
    <xf numFmtId="0" fontId="0" fillId="0" borderId="5" xfId="0" applyBorder="1"/>
    <xf numFmtId="0" fontId="4" fillId="0" borderId="3" xfId="0" applyFont="1" applyFill="1" applyBorder="1"/>
    <xf numFmtId="0" fontId="0" fillId="0" borderId="0" xfId="0" applyFont="1" applyFill="1"/>
    <xf numFmtId="2" fontId="0" fillId="0" borderId="0" xfId="0" applyNumberFormat="1"/>
    <xf numFmtId="14" fontId="0" fillId="0" borderId="0" xfId="0" applyNumberFormat="1"/>
    <xf numFmtId="0" fontId="4" fillId="4" borderId="2" xfId="0" applyFont="1" applyFill="1" applyBorder="1" applyAlignment="1">
      <alignment horizontal="right"/>
    </xf>
    <xf numFmtId="164" fontId="0" fillId="0" borderId="0" xfId="0" applyNumberFormat="1" applyAlignment="1">
      <alignment horizontal="right"/>
    </xf>
    <xf numFmtId="0" fontId="1" fillId="3" borderId="0" xfId="0" applyFont="1" applyFill="1" applyAlignment="1">
      <alignment horizontal="right"/>
    </xf>
    <xf numFmtId="1" fontId="0" fillId="0" borderId="0" xfId="0" applyNumberFormat="1" applyAlignment="1">
      <alignment horizontal="right"/>
    </xf>
    <xf numFmtId="0" fontId="0" fillId="0" borderId="0" xfId="0" applyAlignment="1">
      <alignment horizontal="right"/>
    </xf>
    <xf numFmtId="0" fontId="1" fillId="3" borderId="0" xfId="0" applyFont="1" applyFill="1" applyAlignment="1">
      <alignment horizontal="center"/>
    </xf>
    <xf numFmtId="0" fontId="0" fillId="0" borderId="0" xfId="0" applyAlignment="1">
      <alignment horizontal="center"/>
    </xf>
    <xf numFmtId="0" fontId="5" fillId="0" borderId="0" xfId="0" applyFont="1"/>
    <xf numFmtId="14" fontId="5" fillId="0" borderId="0" xfId="0" applyNumberFormat="1" applyFont="1" applyAlignment="1">
      <alignment horizontal="left"/>
    </xf>
    <xf numFmtId="0" fontId="5" fillId="0" borderId="0" xfId="0" applyFont="1" applyAlignment="1">
      <alignment horizontal="center"/>
    </xf>
    <xf numFmtId="1" fontId="5" fillId="0" borderId="0" xfId="0" applyNumberFormat="1" applyFont="1" applyAlignment="1">
      <alignment horizontal="right"/>
    </xf>
    <xf numFmtId="0" fontId="5" fillId="0" borderId="0" xfId="0" applyFont="1" applyAlignment="1">
      <alignment horizontal="right"/>
    </xf>
    <xf numFmtId="165" fontId="5" fillId="0" borderId="0" xfId="0" applyNumberFormat="1" applyFont="1"/>
    <xf numFmtId="14" fontId="5" fillId="0" borderId="0" xfId="0" applyNumberFormat="1" applyFont="1"/>
    <xf numFmtId="0" fontId="0" fillId="0" borderId="0" xfId="0" applyAlignment="1"/>
    <xf numFmtId="14" fontId="0" fillId="0" borderId="0" xfId="0" applyNumberFormat="1" applyAlignment="1"/>
    <xf numFmtId="14" fontId="5" fillId="0" borderId="0" xfId="0" applyNumberFormat="1" applyFont="1" applyAlignment="1"/>
    <xf numFmtId="0" fontId="0" fillId="0" borderId="0" xfId="0" applyNumberFormat="1"/>
    <xf numFmtId="14" fontId="0" fillId="0" borderId="0" xfId="0" applyNumberFormat="1" applyAlignment="1">
      <alignment horizontal="right"/>
    </xf>
    <xf numFmtId="0" fontId="6" fillId="0" borderId="0" xfId="0" applyFont="1"/>
    <xf numFmtId="14" fontId="6" fillId="0" borderId="0" xfId="0" applyNumberFormat="1" applyFont="1"/>
    <xf numFmtId="165" fontId="6" fillId="0" borderId="0" xfId="0" applyNumberFormat="1" applyFont="1"/>
    <xf numFmtId="0" fontId="6" fillId="0" borderId="0" xfId="0" applyNumberFormat="1" applyFont="1"/>
    <xf numFmtId="0" fontId="0" fillId="0" borderId="0" xfId="0" quotePrefix="1"/>
    <xf numFmtId="0" fontId="0" fillId="0" borderId="6" xfId="0" applyBorder="1"/>
    <xf numFmtId="0" fontId="0" fillId="0" borderId="7" xfId="0" applyBorder="1"/>
    <xf numFmtId="0" fontId="0" fillId="0" borderId="8" xfId="0" applyBorder="1"/>
    <xf numFmtId="0" fontId="0" fillId="0" borderId="9" xfId="0" applyBorder="1"/>
    <xf numFmtId="0" fontId="0" fillId="0" borderId="0" xfId="0" applyBorder="1"/>
    <xf numFmtId="0" fontId="7" fillId="0" borderId="0" xfId="0" applyFont="1" applyBorder="1"/>
    <xf numFmtId="0" fontId="6" fillId="0" borderId="0" xfId="0" quotePrefix="1" applyFont="1" applyBorder="1"/>
    <xf numFmtId="0" fontId="0" fillId="0" borderId="10" xfId="0" applyBorder="1"/>
    <xf numFmtId="0" fontId="0" fillId="0" borderId="11" xfId="0" applyBorder="1"/>
    <xf numFmtId="0" fontId="6" fillId="0" borderId="12" xfId="0" applyFont="1" applyBorder="1"/>
    <xf numFmtId="0" fontId="0" fillId="0" borderId="12" xfId="0" applyBorder="1"/>
    <xf numFmtId="0" fontId="0" fillId="0" borderId="13" xfId="0" applyBorder="1"/>
    <xf numFmtId="164" fontId="0" fillId="0" borderId="0" xfId="0" applyNumberFormat="1"/>
    <xf numFmtId="0" fontId="8" fillId="0" borderId="0" xfId="0" applyFont="1"/>
    <xf numFmtId="164" fontId="8" fillId="0" borderId="0" xfId="0" applyNumberFormat="1" applyFont="1" applyAlignment="1">
      <alignment horizontal="right"/>
    </xf>
    <xf numFmtId="164" fontId="8" fillId="0" borderId="0" xfId="0" applyNumberFormat="1" applyFont="1"/>
    <xf numFmtId="0" fontId="0" fillId="0" borderId="0" xfId="0" applyFill="1"/>
    <xf numFmtId="165" fontId="0" fillId="0" borderId="0" xfId="0" applyNumberFormat="1"/>
    <xf numFmtId="0" fontId="9" fillId="0" borderId="0" xfId="0" applyFont="1"/>
    <xf numFmtId="14" fontId="9" fillId="0" borderId="0" xfId="0" applyNumberFormat="1" applyFont="1"/>
    <xf numFmtId="2" fontId="0" fillId="0" borderId="0" xfId="0" applyNumberFormat="1" applyAlignment="1">
      <alignment horizontal="left"/>
    </xf>
    <xf numFmtId="165" fontId="0" fillId="0" borderId="0" xfId="0" applyNumberFormat="1" applyAlignment="1">
      <alignment horizontal="right"/>
    </xf>
    <xf numFmtId="15" fontId="0" fillId="0" borderId="0" xfId="0" applyNumberFormat="1"/>
    <xf numFmtId="2" fontId="6" fillId="0" borderId="0" xfId="0" applyNumberFormat="1" applyFont="1"/>
    <xf numFmtId="0" fontId="1" fillId="3" borderId="0" xfId="0" applyFont="1" applyFill="1" applyBorder="1" applyAlignment="1">
      <alignment horizontal="right"/>
    </xf>
    <xf numFmtId="16" fontId="0" fillId="0" borderId="0" xfId="0" applyNumberFormat="1" applyAlignment="1">
      <alignment horizontal="left"/>
    </xf>
    <xf numFmtId="0" fontId="10" fillId="0" borderId="0" xfId="0" applyFont="1" applyAlignment="1">
      <alignment horizontal="center" vertical="center"/>
    </xf>
    <xf numFmtId="0" fontId="10" fillId="0" borderId="0" xfId="0" applyFont="1" applyAlignment="1">
      <alignment horizontal="left" vertical="center"/>
    </xf>
    <xf numFmtId="0" fontId="10" fillId="0" borderId="0" xfId="0" applyFont="1" applyAlignment="1">
      <alignment horizontal="right" vertical="center"/>
    </xf>
    <xf numFmtId="1" fontId="6" fillId="0" borderId="0" xfId="0" applyNumberFormat="1" applyFont="1"/>
    <xf numFmtId="165" fontId="0" fillId="0" borderId="0" xfId="0" applyNumberFormat="1" applyAlignment="1"/>
    <xf numFmtId="165" fontId="10" fillId="0" borderId="0" xfId="0" applyNumberFormat="1" applyFont="1" applyAlignment="1"/>
    <xf numFmtId="165" fontId="10" fillId="0" borderId="0" xfId="0" applyNumberFormat="1" applyFont="1" applyAlignment="1">
      <alignment vertical="center"/>
    </xf>
    <xf numFmtId="165" fontId="10" fillId="0" borderId="0" xfId="0" applyNumberFormat="1" applyFont="1" applyAlignment="1">
      <alignment horizontal="center" vertical="center"/>
    </xf>
    <xf numFmtId="0" fontId="11" fillId="0" borderId="0" xfId="0" applyFont="1"/>
    <xf numFmtId="165" fontId="11" fillId="0" borderId="0" xfId="0" applyNumberFormat="1" applyFont="1"/>
    <xf numFmtId="1" fontId="11" fillId="0" borderId="0" xfId="0" applyNumberFormat="1" applyFont="1"/>
    <xf numFmtId="0" fontId="9" fillId="0" borderId="0" xfId="0" applyFont="1" applyAlignment="1">
      <alignment horizontal="right"/>
    </xf>
    <xf numFmtId="0" fontId="0" fillId="0" borderId="0" xfId="0" applyAlignment="1">
      <alignment horizontal="center" wrapText="1"/>
    </xf>
    <xf numFmtId="0" fontId="0" fillId="0" borderId="0" xfId="0" applyAlignment="1">
      <alignment wrapText="1"/>
    </xf>
    <xf numFmtId="0" fontId="12" fillId="0" borderId="0" xfId="0" applyFont="1"/>
    <xf numFmtId="0" fontId="13" fillId="0" borderId="0" xfId="0" applyFont="1"/>
    <xf numFmtId="0" fontId="15" fillId="0" borderId="0" xfId="0" applyFont="1"/>
    <xf numFmtId="0" fontId="16" fillId="0" borderId="0" xfId="0" applyFont="1"/>
    <xf numFmtId="0" fontId="17" fillId="0" borderId="0" xfId="0" applyFont="1"/>
    <xf numFmtId="0" fontId="17" fillId="0" borderId="0" xfId="0" applyFont="1" applyAlignment="1">
      <alignment vertical="center" wrapText="1"/>
    </xf>
    <xf numFmtId="0" fontId="16" fillId="0" borderId="0" xfId="0" applyFont="1" applyAlignment="1">
      <alignment horizontal="left"/>
    </xf>
    <xf numFmtId="1" fontId="14" fillId="0" borderId="0" xfId="0" applyNumberFormat="1" applyFont="1"/>
    <xf numFmtId="1" fontId="13" fillId="0" borderId="0" xfId="0" applyNumberFormat="1" applyFont="1"/>
    <xf numFmtId="0" fontId="13" fillId="0" borderId="0" xfId="0" applyFont="1" applyAlignment="1">
      <alignment horizontal="left"/>
    </xf>
    <xf numFmtId="0" fontId="17" fillId="0" borderId="0" xfId="0" applyFont="1" applyAlignment="1">
      <alignment horizontal="left"/>
    </xf>
    <xf numFmtId="3" fontId="14" fillId="0" borderId="0" xfId="0" applyNumberFormat="1" applyFont="1"/>
    <xf numFmtId="0" fontId="14" fillId="0" borderId="0" xfId="0" applyFont="1"/>
    <xf numFmtId="3" fontId="13" fillId="0" borderId="0" xfId="0" applyNumberFormat="1" applyFont="1"/>
    <xf numFmtId="0" fontId="18" fillId="0" borderId="0" xfId="0" applyFont="1"/>
    <xf numFmtId="3" fontId="19" fillId="0" borderId="0" xfId="0" applyNumberFormat="1" applyFont="1"/>
    <xf numFmtId="0" fontId="20" fillId="0" borderId="0" xfId="0" applyFont="1" applyAlignment="1">
      <alignment horizontal="left"/>
    </xf>
    <xf numFmtId="1" fontId="19" fillId="0" borderId="0" xfId="0" applyNumberFormat="1" applyFont="1"/>
    <xf numFmtId="0" fontId="20" fillId="0" borderId="0" xfId="0" applyFont="1"/>
    <xf numFmtId="1" fontId="20" fillId="0" borderId="0" xfId="0" applyNumberFormat="1" applyFont="1"/>
  </cellXfs>
  <cellStyles count="1">
    <cellStyle name="Standa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pivotCacheDefinition" Target="pivotCache/pivotCacheDefinition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158751</xdr:rowOff>
    </xdr:from>
    <xdr:to>
      <xdr:col>10</xdr:col>
      <xdr:colOff>167098</xdr:colOff>
      <xdr:row>19</xdr:row>
      <xdr:rowOff>146051</xdr:rowOff>
    </xdr:to>
    <xdr:pic>
      <xdr:nvPicPr>
        <xdr:cNvPr id="2" name="Afbeelding 1">
          <a:extLst>
            <a:ext uri="{FF2B5EF4-FFF2-40B4-BE49-F238E27FC236}">
              <a16:creationId xmlns=""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58751"/>
          <a:ext cx="6263098" cy="34861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0</xdr:rowOff>
    </xdr:from>
    <xdr:to>
      <xdr:col>7</xdr:col>
      <xdr:colOff>285586</xdr:colOff>
      <xdr:row>40</xdr:row>
      <xdr:rowOff>102717</xdr:rowOff>
    </xdr:to>
    <xdr:pic>
      <xdr:nvPicPr>
        <xdr:cNvPr id="3" name="Afbeelding 2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4752975"/>
          <a:ext cx="4552786" cy="276971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</xdr:row>
      <xdr:rowOff>0</xdr:rowOff>
    </xdr:from>
    <xdr:to>
      <xdr:col>7</xdr:col>
      <xdr:colOff>424702</xdr:colOff>
      <xdr:row>57</xdr:row>
      <xdr:rowOff>22785</xdr:rowOff>
    </xdr:to>
    <xdr:pic>
      <xdr:nvPicPr>
        <xdr:cNvPr id="4" name="Afbeelding 3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610475"/>
          <a:ext cx="4691902" cy="3070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pivotCache/_rels/pivotCacheDefinition1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1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r:id="rId1" refreshedBy="Hans Schekkerman" refreshedDate="44174.718034953701" createdVersion="5" refreshedVersion="5" minRefreshableVersion="3" recordCount="63">
  <cacheSource type="worksheet">
    <worksheetSource ref="A1:L64" sheet="per ei"/>
  </cacheSource>
  <cacheFields count="12">
    <cacheField name="Nest" numFmtId="0">
      <sharedItems count="21">
        <s v="Nest01"/>
        <s v="Nest02"/>
        <s v="Nest03"/>
        <s v="Nest06"/>
        <s v="Nest08"/>
        <s v="Nest09"/>
        <s v="Nest11"/>
        <s v="Nest12"/>
        <s v="Nest13"/>
        <s v="Nest14"/>
        <s v="Nest15"/>
        <s v="Nest17"/>
        <s v="Nest18"/>
        <s v="Nest21"/>
        <s v="Nest27"/>
        <s v="Nest29"/>
        <s v="Nest31"/>
        <s v="Nest32"/>
        <s v="Nest35"/>
        <s v="Nest33"/>
        <s v="Nest36"/>
      </sharedItems>
    </cacheField>
    <cacheField name="Egg" numFmtId="0">
      <sharedItems/>
    </cacheField>
    <cacheField name="Date of measurement (when full clutch)" numFmtId="14">
      <sharedItems containsSemiMixedTypes="0" containsNonDate="0" containsDate="1" containsString="0" minDate="2020-04-15T00:00:00" maxDate="2020-05-16T00:00:00"/>
    </cacheField>
    <cacheField name="Stage" numFmtId="0">
      <sharedItems containsBlank="1"/>
    </cacheField>
    <cacheField name="Angle (grade)" numFmtId="0">
      <sharedItems/>
    </cacheField>
    <cacheField name="Angle" numFmtId="1">
      <sharedItems containsString="0" containsBlank="1" containsNumber="1" containsInteger="1" minValue="21" maxValue="90"/>
    </cacheField>
    <cacheField name="LogitAngle" numFmtId="0">
      <sharedItems containsBlank="1" containsMixedTypes="1" containsNumber="1" minValue="-4.2341065045972597" maxValue="2.5649493574615372"/>
    </cacheField>
    <cacheField name="Floatmm" numFmtId="0">
      <sharedItems containsString="0" containsBlank="1" containsNumber="1" containsInteger="1" minValue="0" maxValue="999"/>
    </cacheField>
    <cacheField name="PFloat" numFmtId="0">
      <sharedItems containsString="0" containsBlank="1" containsNumber="1" minValue="0" maxValue="999"/>
    </cacheField>
    <cacheField name="PTH" numFmtId="0">
      <sharedItems containsString="0" containsBlank="1" containsNumber="1" minValue="0.13429999999999997" maxValue="0.89344869277781436"/>
    </cacheField>
    <cacheField name="HatchDate" numFmtId="14">
      <sharedItems containsSemiMixedTypes="0" containsNonDate="0" containsDate="1" containsString="0" minDate="2020-04-29T08:10:12" maxDate="2020-06-04T09:47:47"/>
    </cacheField>
    <cacheField name="LayDate" numFmtId="14">
      <sharedItems containsSemiMixedTypes="0" containsNonDate="0" containsDate="1" containsString="0" minDate="2020-03-28T08:10:12" maxDate="2020-05-03T09:47:47"/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Records1.xml><?xml version="1.0" encoding="utf-8"?>
<pivotCacheRecords xmlns="http://schemas.openxmlformats.org/spreadsheetml/2006/main" xmlns:r="http://schemas.openxmlformats.org/officeDocument/2006/relationships" count="63">
  <r>
    <x v="0"/>
    <s v="A"/>
    <d v="2020-04-27T00:00:00"/>
    <s v="E"/>
    <s v="90 - drijft"/>
    <n v="85"/>
    <n v="2.5649493574615372"/>
    <n v="1"/>
    <n v="1.4285714285714285E-2"/>
    <n v="0.44261428571428574"/>
    <d v="2020-05-09T09:26:12"/>
    <d v="2020-04-07T09:26:12"/>
  </r>
  <r>
    <x v="0"/>
    <s v="B"/>
    <d v="2020-04-27T00:00:00"/>
    <s v="C"/>
    <s v="90 - punt op bodem"/>
    <n v="85"/>
    <n v="2.5649493574615372"/>
    <n v="999"/>
    <n v="999"/>
    <n v="0.51215764003355702"/>
    <d v="2020-05-11T08:10:12"/>
    <d v="2020-04-09T08:10:12"/>
  </r>
  <r>
    <x v="0"/>
    <s v="C"/>
    <d v="2020-04-27T00:00:00"/>
    <s v="C"/>
    <s v="90 - punt op bodem"/>
    <n v="85"/>
    <n v="2.5649493574615372"/>
    <n v="999"/>
    <n v="999"/>
    <n v="0.51215764003355702"/>
    <d v="2020-05-11T08:10:12"/>
    <d v="2020-04-09T08:10:12"/>
  </r>
  <r>
    <x v="1"/>
    <s v="A"/>
    <d v="2020-04-27T00:00:00"/>
    <s v="E"/>
    <s v="90 - drijft"/>
    <n v="90"/>
    <e v="#DIV/0!"/>
    <n v="4"/>
    <n v="5.7142857142857141E-2"/>
    <n v="0.28845714285714286"/>
    <d v="2020-05-05T01:50:36"/>
    <d v="2020-04-03T01:50:36"/>
  </r>
  <r>
    <x v="1"/>
    <s v="B"/>
    <d v="2020-04-27T00:00:00"/>
    <s v="E"/>
    <s v="90 - drijft"/>
    <n v="90"/>
    <e v="#DIV/0!"/>
    <n v="4"/>
    <n v="5.7142857142857141E-2"/>
    <n v="0.28845714285714286"/>
    <d v="2020-05-05T01:50:36"/>
    <d v="2020-04-03T01:50:36"/>
  </r>
  <r>
    <x v="1"/>
    <s v="C"/>
    <d v="2020-04-27T00:00:00"/>
    <s v="D"/>
    <s v="90 - halverwege water"/>
    <n v="90"/>
    <e v="#DIV/0!"/>
    <n v="0"/>
    <n v="0"/>
    <n v="0.49399999999999999"/>
    <d v="2020-05-10T19:58:05"/>
    <d v="2020-04-08T19:58:05"/>
  </r>
  <r>
    <x v="2"/>
    <s v="A"/>
    <d v="2020-04-27T00:00:00"/>
    <s v="E"/>
    <s v="90 - drijft"/>
    <n v="90"/>
    <e v="#DIV/0!"/>
    <n v="4"/>
    <n v="5.7142857142857141E-2"/>
    <n v="0.28845714285714286"/>
    <d v="2020-05-05T01:50:36"/>
    <d v="2020-04-03T01:50:36"/>
  </r>
  <r>
    <x v="2"/>
    <s v="B"/>
    <d v="2020-04-27T00:00:00"/>
    <s v="D"/>
    <s v="90 - halverwege water"/>
    <n v="90"/>
    <e v="#DIV/0!"/>
    <n v="0"/>
    <n v="0"/>
    <n v="0.49399999999999999"/>
    <d v="2020-05-10T19:58:05"/>
    <d v="2020-04-08T19:58:05"/>
  </r>
  <r>
    <x v="2"/>
    <s v="C"/>
    <d v="2020-04-27T00:00:00"/>
    <s v="C"/>
    <s v="90 - punt op bodem"/>
    <n v="85"/>
    <n v="2.5649493574615372"/>
    <n v="999"/>
    <n v="999"/>
    <n v="0.51215764003355702"/>
    <d v="2020-05-11T08:10:12"/>
    <d v="2020-04-09T08:10:12"/>
  </r>
  <r>
    <x v="3"/>
    <s v="A"/>
    <d v="2020-05-15T00:00:00"/>
    <s v="B"/>
    <s v="55 - punt op bodem "/>
    <n v="55"/>
    <n v="0"/>
    <n v="999"/>
    <n v="999"/>
    <n v="0.65600000000000003"/>
    <d v="2020-06-02T08:49:55"/>
    <d v="2020-05-01T08:49:55"/>
  </r>
  <r>
    <x v="3"/>
    <s v="B"/>
    <d v="2020-05-15T00:00:00"/>
    <s v="C"/>
    <s v="90 - punt op bodem"/>
    <n v="85"/>
    <n v="2.5649493574615372"/>
    <n v="999"/>
    <n v="999"/>
    <n v="0.51215764003355702"/>
    <d v="2020-05-29T08:10:12"/>
    <d v="2020-04-27T08:10:12"/>
  </r>
  <r>
    <x v="3"/>
    <s v="C"/>
    <d v="2020-05-15T00:00:00"/>
    <s v="B"/>
    <s v="35 - punt op bodem "/>
    <n v="35"/>
    <n v="-1.2992829841302609"/>
    <n v="999"/>
    <n v="999"/>
    <n v="0.72886378975002508"/>
    <d v="2020-06-04T09:47:47"/>
    <d v="2020-05-03T09:47:47"/>
  </r>
  <r>
    <x v="4"/>
    <s v="A"/>
    <d v="2020-04-27T00:00:00"/>
    <s v="E"/>
    <s v="90 - drijft"/>
    <n v="90"/>
    <e v="#DIV/0!"/>
    <n v="2"/>
    <n v="2.8571428571428571E-2"/>
    <n v="0.39122857142857143"/>
    <d v="2020-05-07T22:54:20"/>
    <d v="2020-04-05T22:54:20"/>
  </r>
  <r>
    <x v="4"/>
    <s v="B"/>
    <d v="2020-04-27T00:00:00"/>
    <s v="E"/>
    <s v="90 - drijft"/>
    <n v="90"/>
    <e v="#DIV/0!"/>
    <n v="1"/>
    <n v="1.4285714285714285E-2"/>
    <n v="0.44261428571428574"/>
    <d v="2020-05-09T09:26:12"/>
    <d v="2020-04-07T09:26:12"/>
  </r>
  <r>
    <x v="4"/>
    <s v="C"/>
    <d v="2020-04-27T00:00:00"/>
    <s v="D"/>
    <s v="90 - halverwege water "/>
    <n v="90"/>
    <e v="#DIV/0!"/>
    <n v="0"/>
    <n v="0"/>
    <n v="0.49399999999999999"/>
    <d v="2020-05-10T19:58:05"/>
    <d v="2020-04-08T19:58:05"/>
  </r>
  <r>
    <x v="5"/>
    <s v="A"/>
    <d v="2020-04-27T00:00:00"/>
    <s v="E"/>
    <s v="90 - drijft "/>
    <n v="90"/>
    <e v="#DIV/0!"/>
    <n v="3"/>
    <n v="4.2857142857142858E-2"/>
    <n v="0.33984285714285711"/>
    <d v="2020-05-06T12:22:28"/>
    <d v="2020-04-04T12:22:28"/>
  </r>
  <r>
    <x v="5"/>
    <s v="B"/>
    <d v="2020-04-27T00:00:00"/>
    <s v="E"/>
    <s v="90 - drijft "/>
    <n v="90"/>
    <e v="#DIV/0!"/>
    <n v="3"/>
    <n v="4.2857142857142858E-2"/>
    <n v="0.33984285714285711"/>
    <d v="2020-05-06T12:22:28"/>
    <d v="2020-04-04T12:22:28"/>
  </r>
  <r>
    <x v="5"/>
    <s v="C"/>
    <d v="2020-04-27T00:00:00"/>
    <s v="D"/>
    <s v="90 - halverwege water"/>
    <n v="90"/>
    <e v="#DIV/0!"/>
    <n v="0"/>
    <n v="0"/>
    <n v="0.49399999999999999"/>
    <d v="2020-05-10T19:58:05"/>
    <d v="2020-04-08T19:58:05"/>
  </r>
  <r>
    <x v="6"/>
    <s v="A"/>
    <d v="2020-04-15T00:00:00"/>
    <s v="B"/>
    <s v="50 - punt op bodem"/>
    <n v="55"/>
    <n v="0"/>
    <n v="999"/>
    <n v="999"/>
    <n v="0.65600000000000003"/>
    <d v="2020-05-03T08:49:55"/>
    <d v="2020-04-01T08:49:55"/>
  </r>
  <r>
    <x v="6"/>
    <s v="B"/>
    <d v="2020-04-15T00:00:00"/>
    <s v="B"/>
    <s v="55 - punt op bodem "/>
    <n v="55"/>
    <n v="0"/>
    <n v="999"/>
    <n v="999"/>
    <n v="0.65600000000000003"/>
    <d v="2020-05-03T08:49:55"/>
    <d v="2020-04-01T08:49:55"/>
  </r>
  <r>
    <x v="6"/>
    <s v="C"/>
    <d v="2020-04-15T00:00:00"/>
    <s v="C"/>
    <s v="85 - punt op bodem "/>
    <n v="85"/>
    <n v="2.5649493574615372"/>
    <n v="999"/>
    <n v="999"/>
    <n v="0.51215764003355702"/>
    <d v="2020-04-29T08:10:12"/>
    <d v="2020-03-28T08:10:12"/>
  </r>
  <r>
    <x v="7"/>
    <s v="A"/>
    <d v="2020-04-27T00:00:00"/>
    <s v="C"/>
    <s v="90 - punt op bodem"/>
    <n v="85"/>
    <n v="2.5649493574615372"/>
    <n v="999"/>
    <n v="999"/>
    <n v="0.51215764003355702"/>
    <d v="2020-05-11T08:10:12"/>
    <d v="2020-04-09T08:10:12"/>
  </r>
  <r>
    <x v="7"/>
    <s v="B"/>
    <d v="2020-04-27T00:00:00"/>
    <s v="C"/>
    <s v="90 - punt op bodem"/>
    <n v="85"/>
    <n v="2.5649493574615372"/>
    <n v="999"/>
    <n v="999"/>
    <n v="0.51215764003355702"/>
    <d v="2020-05-11T08:10:12"/>
    <d v="2020-04-09T08:10:12"/>
  </r>
  <r>
    <x v="7"/>
    <s v="C"/>
    <d v="2020-04-27T00:00:00"/>
    <s v="C"/>
    <s v="90 - punt op bodem"/>
    <n v="85"/>
    <n v="2.5649493574615372"/>
    <n v="999"/>
    <n v="999"/>
    <n v="0.51215764003355702"/>
    <d v="2020-05-11T08:10:12"/>
    <d v="2020-04-09T08:10:12"/>
  </r>
  <r>
    <x v="8"/>
    <s v="A"/>
    <d v="2020-04-27T00:00:00"/>
    <s v="C"/>
    <s v="90 - punt op bodem"/>
    <n v="85"/>
    <n v="2.5649493574615372"/>
    <n v="999"/>
    <n v="999"/>
    <n v="0.51215764003355702"/>
    <d v="2020-05-11T08:10:12"/>
    <d v="2020-04-09T08:10:12"/>
  </r>
  <r>
    <x v="8"/>
    <s v="B"/>
    <d v="2020-04-27T00:00:00"/>
    <s v="C"/>
    <s v="90 - punt op bodem"/>
    <n v="85"/>
    <n v="2.5649493574615372"/>
    <n v="999"/>
    <n v="999"/>
    <n v="0.51215764003355702"/>
    <d v="2020-05-11T08:10:12"/>
    <d v="2020-04-09T08:10:12"/>
  </r>
  <r>
    <x v="8"/>
    <s v="C"/>
    <d v="2020-04-27T00:00:00"/>
    <s v="B"/>
    <s v="60 - punt op bodem"/>
    <n v="60"/>
    <n v="0.28768207245178085"/>
    <n v="999"/>
    <n v="999"/>
    <n v="0.63986678937690411"/>
    <d v="2020-05-14T21:59:26"/>
    <d v="2020-04-12T21:59:26"/>
  </r>
  <r>
    <x v="9"/>
    <s v="A"/>
    <d v="2020-04-15T00:00:00"/>
    <s v="B"/>
    <s v="35 - punt op bodem"/>
    <n v="35"/>
    <n v="-1.2992829841302609"/>
    <n v="999"/>
    <n v="999"/>
    <n v="0.72886378975002508"/>
    <d v="2020-05-05T09:47:47"/>
    <d v="2020-04-03T09:47:47"/>
  </r>
  <r>
    <x v="9"/>
    <s v="B"/>
    <d v="2020-04-15T00:00:00"/>
    <s v="B"/>
    <s v="25 - punt op bodem "/>
    <n v="25"/>
    <n v="-2.5649493574615367"/>
    <n v="999"/>
    <n v="999"/>
    <n v="0.79984235996644304"/>
    <d v="2020-05-07T09:29:39"/>
    <d v="2020-04-05T09:29:39"/>
  </r>
  <r>
    <x v="9"/>
    <s v="C"/>
    <d v="2020-04-15T00:00:00"/>
    <s v="B"/>
    <s v="15 - punt op bodem "/>
    <n v="21"/>
    <n v="-4.2341065045972597"/>
    <n v="999"/>
    <n v="999"/>
    <n v="0.89344869277781436"/>
    <d v="2020-05-10T00:23:51"/>
    <d v="2020-04-08T00:23:51"/>
  </r>
  <r>
    <x v="10"/>
    <s v="A"/>
    <d v="2020-04-27T00:00:00"/>
    <s v="E"/>
    <s v="90 - drijft "/>
    <n v="90"/>
    <e v="#DIV/0!"/>
    <n v="3"/>
    <n v="4.2857142857142858E-2"/>
    <n v="0.33984285714285711"/>
    <d v="2020-05-06T12:22:28"/>
    <d v="2020-04-04T12:22:28"/>
  </r>
  <r>
    <x v="10"/>
    <s v="B"/>
    <d v="2020-04-27T00:00:00"/>
    <s v="E"/>
    <s v="90 - drijft "/>
    <n v="90"/>
    <e v="#DIV/0!"/>
    <n v="3"/>
    <n v="4.2857142857142858E-2"/>
    <n v="0.33984285714285711"/>
    <d v="2020-05-06T12:22:28"/>
    <d v="2020-04-04T12:22:28"/>
  </r>
  <r>
    <x v="10"/>
    <s v="C"/>
    <d v="2020-04-27T00:00:00"/>
    <s v="E"/>
    <s v="90 - drijft "/>
    <n v="90"/>
    <e v="#DIV/0!"/>
    <n v="3"/>
    <n v="4.2857142857142858E-2"/>
    <n v="0.33984285714285711"/>
    <d v="2020-05-06T12:22:28"/>
    <d v="2020-04-04T12:22:28"/>
  </r>
  <r>
    <x v="11"/>
    <s v="A"/>
    <d v="2020-04-15T00:00:00"/>
    <s v="B"/>
    <s v="30 - punt op bodem"/>
    <n v="30"/>
    <n v="-1.791759469228055"/>
    <n v="999"/>
    <n v="999"/>
    <n v="0.75648187103430931"/>
    <d v="2020-05-06T04:21:21"/>
    <d v="2020-04-04T04:21:21"/>
  </r>
  <r>
    <x v="11"/>
    <s v="B"/>
    <d v="2020-04-15T00:00:00"/>
    <s v="B"/>
    <s v="10 - punt op bodem"/>
    <n v="21"/>
    <n v="-4.2341065045972597"/>
    <n v="999"/>
    <n v="999"/>
    <n v="0.89344869277781436"/>
    <d v="2020-05-10T00:23:51"/>
    <d v="2020-04-08T00:23:51"/>
  </r>
  <r>
    <x v="11"/>
    <s v="C"/>
    <d v="2020-04-15T00:00:00"/>
    <s v="B"/>
    <s v="40 - punt op bodem"/>
    <n v="40"/>
    <n v="-0.91629073187415511"/>
    <n v="999"/>
    <n v="999"/>
    <n v="0.70738558424350262"/>
    <d v="2020-05-04T19:21:47"/>
    <d v="2020-04-02T19:21:47"/>
  </r>
  <r>
    <x v="12"/>
    <s v="A"/>
    <d v="2020-04-27T00:00:00"/>
    <s v="E"/>
    <s v="90 - drijft"/>
    <n v="90"/>
    <e v="#DIV/0!"/>
    <n v="2"/>
    <n v="2.8571428571428571E-2"/>
    <n v="0.39122857142857143"/>
    <d v="2020-05-07T22:54:20"/>
    <d v="2020-04-05T22:54:20"/>
  </r>
  <r>
    <x v="12"/>
    <s v="B"/>
    <d v="2020-04-27T00:00:00"/>
    <s v="C"/>
    <s v="90 - punt op bodem"/>
    <n v="85"/>
    <n v="2.5649493574615372"/>
    <n v="999"/>
    <n v="999"/>
    <n v="0.51215764003355702"/>
    <d v="2020-05-11T08:10:12"/>
    <d v="2020-04-09T08:10:12"/>
  </r>
  <r>
    <x v="12"/>
    <s v="C"/>
    <d v="2020-04-27T00:00:00"/>
    <s v="C"/>
    <s v="90 - punt op bodem"/>
    <n v="85"/>
    <n v="2.5649493574615372"/>
    <n v="999"/>
    <n v="999"/>
    <n v="0.51215764003355702"/>
    <d v="2020-05-11T08:10:12"/>
    <d v="2020-04-09T08:10:12"/>
  </r>
  <r>
    <x v="13"/>
    <s v="A"/>
    <d v="2020-04-27T00:00:00"/>
    <s v="B"/>
    <s v="30 - punt op bodem"/>
    <n v="30"/>
    <n v="-1.791759469228055"/>
    <n v="999"/>
    <n v="999"/>
    <n v="0.75648187103430931"/>
    <d v="2020-05-18T04:21:21"/>
    <d v="2020-04-16T04:21:21"/>
  </r>
  <r>
    <x v="13"/>
    <s v="B"/>
    <d v="2020-04-27T00:00:00"/>
    <s v="B"/>
    <s v="60 - punt op bodem"/>
    <n v="60"/>
    <n v="0.28768207245178085"/>
    <n v="999"/>
    <n v="999"/>
    <n v="0.63986678937690411"/>
    <d v="2020-05-14T21:59:26"/>
    <d v="2020-04-12T21:59:26"/>
  </r>
  <r>
    <x v="13"/>
    <s v="C"/>
    <d v="2020-04-27T00:00:00"/>
    <s v="B"/>
    <s v="35 - punt op bodem"/>
    <n v="35"/>
    <n v="-1.2992829841302609"/>
    <n v="999"/>
    <n v="999"/>
    <n v="0.72886378975002508"/>
    <d v="2020-05-17T09:47:47"/>
    <d v="2020-04-15T09:47:47"/>
  </r>
  <r>
    <x v="14"/>
    <s v="A"/>
    <d v="2020-04-27T00:00:00"/>
    <s v="C"/>
    <s v="90 - punt bodem"/>
    <n v="85"/>
    <n v="2.5649493574615372"/>
    <n v="999"/>
    <n v="999"/>
    <n v="0.51215764003355702"/>
    <d v="2020-05-11T08:10:12"/>
    <d v="2020-04-09T08:10:12"/>
  </r>
  <r>
    <x v="14"/>
    <s v="B"/>
    <d v="2020-04-27T00:00:00"/>
    <s v="C"/>
    <s v="90 - punt bodem"/>
    <n v="85"/>
    <n v="2.5649493574615372"/>
    <n v="999"/>
    <n v="999"/>
    <n v="0.51215764003355702"/>
    <d v="2020-05-11T08:10:12"/>
    <d v="2020-04-09T08:10:12"/>
  </r>
  <r>
    <x v="14"/>
    <s v="C"/>
    <d v="2020-04-27T00:00:00"/>
    <s v="C"/>
    <s v="90 - punt bodem"/>
    <n v="85"/>
    <n v="2.5649493574615372"/>
    <n v="999"/>
    <n v="999"/>
    <n v="0.51215764003355702"/>
    <d v="2020-05-11T08:10:12"/>
    <d v="2020-04-09T08:10:12"/>
  </r>
  <r>
    <x v="15"/>
    <s v="A"/>
    <d v="2020-05-07T00:00:00"/>
    <s v="E"/>
    <s v="90 - drijft"/>
    <n v="90"/>
    <e v="#DIV/0!"/>
    <n v="7"/>
    <n v="0.1"/>
    <n v="0.13429999999999997"/>
    <d v="2020-05-10T18:14:59"/>
    <d v="2020-04-08T18:14:59"/>
  </r>
  <r>
    <x v="15"/>
    <s v="B"/>
    <d v="2020-05-07T00:00:00"/>
    <s v="E"/>
    <s v="90 - drijft"/>
    <n v="90"/>
    <e v="#DIV/0!"/>
    <n v="7"/>
    <n v="0.1"/>
    <n v="0.13429999999999997"/>
    <d v="2020-05-10T18:14:59"/>
    <d v="2020-04-08T18:14:59"/>
  </r>
  <r>
    <x v="15"/>
    <s v="D"/>
    <d v="2020-05-07T00:00:00"/>
    <s v="E"/>
    <s v="90 - drijft"/>
    <n v="90"/>
    <e v="#DIV/0!"/>
    <n v="5"/>
    <n v="7.1428571428571425E-2"/>
    <n v="0.2370714285714286"/>
    <d v="2020-05-13T15:18:43"/>
    <d v="2020-04-11T15:18:43"/>
  </r>
  <r>
    <x v="16"/>
    <s v="A"/>
    <d v="2020-05-07T00:00:00"/>
    <s v="C"/>
    <s v="90 - punt op bodem"/>
    <n v="85"/>
    <n v="2.5649493574615372"/>
    <n v="999"/>
    <n v="999"/>
    <n v="0.51215764003355702"/>
    <d v="2020-05-21T08:10:12"/>
    <d v="2020-04-19T08:10:12"/>
  </r>
  <r>
    <x v="16"/>
    <s v="B"/>
    <d v="2020-05-07T00:00:00"/>
    <s v="C"/>
    <s v="90 - punt op bodem"/>
    <n v="85"/>
    <n v="2.5649493574615372"/>
    <n v="999"/>
    <n v="999"/>
    <n v="0.51215764003355702"/>
    <d v="2020-05-21T08:10:12"/>
    <d v="2020-04-19T08:10:12"/>
  </r>
  <r>
    <x v="16"/>
    <s v="C"/>
    <d v="2020-05-07T00:00:00"/>
    <s v="C"/>
    <s v="90 - punt op bodem"/>
    <n v="85"/>
    <n v="2.5649493574615372"/>
    <n v="999"/>
    <n v="999"/>
    <n v="0.51215764003355702"/>
    <d v="2020-05-21T08:10:12"/>
    <d v="2020-04-19T08:10:12"/>
  </r>
  <r>
    <x v="17"/>
    <s v="A"/>
    <d v="2020-05-07T00:00:00"/>
    <s v="E"/>
    <s v="90 - drijft"/>
    <n v="90"/>
    <e v="#DIV/0!"/>
    <n v="5"/>
    <n v="7.1428571428571425E-2"/>
    <n v="0.2370714285714286"/>
    <d v="2020-05-13T15:18:43"/>
    <d v="2020-04-11T15:18:43"/>
  </r>
  <r>
    <x v="17"/>
    <s v="B"/>
    <d v="2020-05-07T00:00:00"/>
    <s v="E"/>
    <s v="90 - drijft"/>
    <n v="90"/>
    <e v="#DIV/0!"/>
    <n v="3"/>
    <n v="4.2857142857142858E-2"/>
    <n v="0.33984285714285711"/>
    <d v="2020-05-16T12:22:28"/>
    <d v="2020-04-14T12:22:28"/>
  </r>
  <r>
    <x v="17"/>
    <s v="C"/>
    <d v="2020-05-07T00:00:00"/>
    <s v="E"/>
    <s v="90 - drijft"/>
    <n v="90"/>
    <e v="#DIV/0!"/>
    <n v="5"/>
    <n v="7.1428571428571425E-2"/>
    <n v="0.2370714285714286"/>
    <d v="2020-05-13T15:18:43"/>
    <d v="2020-04-11T15:18:43"/>
  </r>
  <r>
    <x v="18"/>
    <s v="A"/>
    <d v="2020-05-07T00:00:00"/>
    <s v="E"/>
    <s v="90 - drijft"/>
    <n v="90"/>
    <e v="#DIV/0!"/>
    <n v="7"/>
    <n v="0.1"/>
    <n v="0.13429999999999997"/>
    <d v="2020-05-10T18:14:59"/>
    <d v="2020-04-08T18:14:59"/>
  </r>
  <r>
    <x v="18"/>
    <s v="B"/>
    <d v="2020-05-07T00:00:00"/>
    <s v="E"/>
    <s v="90 - drijft"/>
    <n v="90"/>
    <e v="#DIV/0!"/>
    <n v="5"/>
    <n v="7.1428571428571425E-2"/>
    <n v="0.2370714285714286"/>
    <d v="2020-05-13T15:18:43"/>
    <d v="2020-04-11T15:18:43"/>
  </r>
  <r>
    <x v="18"/>
    <s v="C"/>
    <d v="2020-05-07T00:00:00"/>
    <s v="E"/>
    <s v="90 - drijft"/>
    <n v="90"/>
    <e v="#DIV/0!"/>
    <n v="6"/>
    <n v="8.5714285714285715E-2"/>
    <n v="0.18568571428571429"/>
    <d v="2020-05-12T04:46:51"/>
    <d v="2020-04-10T04:46:51"/>
  </r>
  <r>
    <x v="19"/>
    <s v="A"/>
    <d v="2020-05-07T00:00:00"/>
    <m/>
    <s v="nat kuiken, dag 1."/>
    <m/>
    <m/>
    <m/>
    <m/>
    <m/>
    <d v="2020-05-07T00:00:00"/>
    <d v="2020-04-05T00:00:00"/>
  </r>
  <r>
    <x v="19"/>
    <s v="B"/>
    <d v="2020-05-07T00:00:00"/>
    <m/>
    <s v="kuiken, 3 dagen oud."/>
    <m/>
    <m/>
    <m/>
    <m/>
    <m/>
    <d v="2020-05-04T00:00:00"/>
    <d v="2020-04-02T00:00:00"/>
  </r>
  <r>
    <x v="19"/>
    <s v="C"/>
    <d v="2020-05-07T00:00:00"/>
    <m/>
    <s v="kippend, gaatje."/>
    <m/>
    <m/>
    <m/>
    <m/>
    <m/>
    <d v="2020-05-08T00:00:00"/>
    <d v="2020-04-06T00:00:00"/>
  </r>
  <r>
    <x v="20"/>
    <s v="A"/>
    <d v="2020-05-07T00:00:00"/>
    <m/>
    <s v="kuiken van 2 dagen"/>
    <m/>
    <m/>
    <m/>
    <m/>
    <m/>
    <d v="2020-05-05T00:00:00"/>
    <d v="2020-04-03T00:00:00"/>
  </r>
  <r>
    <x v="20"/>
    <s v="B"/>
    <d v="2020-05-07T00:00:00"/>
    <m/>
    <s v="kippend, gaatje"/>
    <m/>
    <m/>
    <m/>
    <m/>
    <m/>
    <d v="2020-05-08T00:00:00"/>
    <d v="2020-04-06T00:00:00"/>
  </r>
  <r>
    <x v="20"/>
    <s v="C"/>
    <d v="2020-05-07T00:00:00"/>
    <m/>
    <s v="heel ei"/>
    <m/>
    <m/>
    <m/>
    <m/>
    <m/>
    <d v="2020-05-10T00:00:00"/>
    <d v="2020-04-08T00:00:00"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name="Draaitabel3" cacheId="0" applyNumberFormats="0" applyBorderFormats="0" applyFontFormats="0" applyPatternFormats="0" applyAlignmentFormats="0" applyWidthHeightFormats="1" dataCaption="Waarden" updatedVersion="5" minRefreshableVersion="3" useAutoFormatting="1" itemPrintTitles="1" createdVersion="5" indent="0" outline="1" outlineData="1" multipleFieldFilters="0">
  <location ref="A3:C25" firstHeaderRow="0" firstDataRow="1" firstDataCol="1"/>
  <pivotFields count="12">
    <pivotField axis="axisRow" showAll="0">
      <items count="22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9"/>
        <item x="18"/>
        <item x="20"/>
        <item t="default"/>
      </items>
    </pivotField>
    <pivotField showAll="0"/>
    <pivotField numFmtId="14" showAll="0"/>
    <pivotField showAll="0"/>
    <pivotField showAll="0"/>
    <pivotField showAll="0"/>
    <pivotField showAll="0"/>
    <pivotField showAll="0"/>
    <pivotField showAll="0"/>
    <pivotField showAll="0"/>
    <pivotField dataField="1" numFmtId="14" showAll="0" defaultSubtotal="0"/>
    <pivotField dataField="1" numFmtId="14" showAll="0" defaultSubtotal="0"/>
  </pivotFields>
  <rowFields count="1">
    <field x="0"/>
  </rowFields>
  <rowItems count="22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>
      <x v="10"/>
    </i>
    <i>
      <x v="11"/>
    </i>
    <i>
      <x v="12"/>
    </i>
    <i>
      <x v="13"/>
    </i>
    <i>
      <x v="14"/>
    </i>
    <i>
      <x v="15"/>
    </i>
    <i>
      <x v="16"/>
    </i>
    <i>
      <x v="17"/>
    </i>
    <i>
      <x v="18"/>
    </i>
    <i>
      <x v="19"/>
    </i>
    <i>
      <x v="20"/>
    </i>
    <i t="grand">
      <x/>
    </i>
  </rowItems>
  <colFields count="1">
    <field x="-2"/>
  </colFields>
  <colItems count="2">
    <i>
      <x/>
    </i>
    <i i="1">
      <x v="1"/>
    </i>
  </colItems>
  <dataFields count="2">
    <dataField name="Min van HatchDate" fld="10" subtotal="min" baseField="0" baseItem="0"/>
    <dataField name="Min van LayDate" fld="11" subtotal="min" baseField="0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theme/theme1.xml><?xml version="1.0" encoding="utf-8"?>
<a:theme xmlns:a="http://schemas.openxmlformats.org/drawingml/2006/main" name="Kantoorthema">
  <a:themeElements>
    <a:clrScheme name="Kantoor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Kantoor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toor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=""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ivotTable" Target="../pivotTables/pivotTable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C84"/>
  <sheetViews>
    <sheetView topLeftCell="H1" zoomScale="90" zoomScaleNormal="90" workbookViewId="0">
      <pane ySplit="1" topLeftCell="A2" activePane="bottomLeft" state="frozen"/>
      <selection pane="bottomLeft" activeCell="AB80" sqref="AB80:AB84"/>
    </sheetView>
  </sheetViews>
  <sheetFormatPr defaultRowHeight="15" x14ac:dyDescent="0.25"/>
  <cols>
    <col min="1" max="1" width="8.7109375" style="3"/>
    <col min="2" max="2" width="6.5703125" customWidth="1"/>
    <col min="3" max="3" width="19.140625" style="1" customWidth="1"/>
    <col min="4" max="4" width="8.5703125" style="22" customWidth="1"/>
    <col min="5" max="5" width="26.42578125" style="1" customWidth="1"/>
    <col min="6" max="6" width="9.85546875" style="20" customWidth="1"/>
    <col min="7" max="7" width="10.85546875" style="20" customWidth="1"/>
    <col min="8" max="9" width="11" style="20" customWidth="1"/>
    <col min="10" max="10" width="8.42578125" customWidth="1"/>
    <col min="11" max="11" width="13" customWidth="1"/>
    <col min="12" max="12" width="11.85546875" style="30" customWidth="1"/>
    <col min="14" max="14" width="9.5703125" bestFit="1" customWidth="1"/>
    <col min="17" max="17" width="11.140625" bestFit="1" customWidth="1"/>
  </cols>
  <sheetData>
    <row r="1" spans="1:28" x14ac:dyDescent="0.25">
      <c r="A1" s="5" t="s">
        <v>55</v>
      </c>
      <c r="B1" s="5" t="s">
        <v>56</v>
      </c>
      <c r="C1" s="6" t="s">
        <v>7</v>
      </c>
      <c r="D1" s="21" t="s">
        <v>42</v>
      </c>
      <c r="E1" s="6" t="s">
        <v>2</v>
      </c>
      <c r="F1" s="18" t="s">
        <v>53</v>
      </c>
      <c r="G1" s="18" t="s">
        <v>59</v>
      </c>
      <c r="H1" s="18" t="s">
        <v>54</v>
      </c>
      <c r="I1" s="18" t="s">
        <v>60</v>
      </c>
      <c r="J1" s="18" t="s">
        <v>61</v>
      </c>
      <c r="K1" s="18" t="s">
        <v>67</v>
      </c>
      <c r="L1" s="18" t="s">
        <v>68</v>
      </c>
      <c r="M1" s="9" t="s">
        <v>135</v>
      </c>
      <c r="N1" s="16" t="s">
        <v>136</v>
      </c>
      <c r="O1" s="64" t="s">
        <v>187</v>
      </c>
      <c r="R1" s="5" t="s">
        <v>125</v>
      </c>
      <c r="S1" t="s">
        <v>108</v>
      </c>
      <c r="T1" t="s">
        <v>109</v>
      </c>
      <c r="U1" t="s">
        <v>110</v>
      </c>
      <c r="V1" t="s">
        <v>111</v>
      </c>
    </row>
    <row r="2" spans="1:28" x14ac:dyDescent="0.25">
      <c r="A2" s="7" t="s">
        <v>1</v>
      </c>
      <c r="B2" t="s">
        <v>3</v>
      </c>
      <c r="C2" s="2">
        <v>43948</v>
      </c>
      <c r="D2" s="22" t="s">
        <v>43</v>
      </c>
      <c r="E2" s="1" t="s">
        <v>11</v>
      </c>
      <c r="F2" s="19">
        <v>85</v>
      </c>
      <c r="G2" s="17">
        <f>LN(((F2-20)/70)/(1-(F2-20)/70))</f>
        <v>2.5649493574615372</v>
      </c>
      <c r="H2" s="20">
        <v>1</v>
      </c>
      <c r="I2" s="17">
        <f>IF(H2=999,999,H2/70)</f>
        <v>1.4285714285714285E-2</v>
      </c>
      <c r="J2" s="14">
        <f>IF(H2=999,0.656-0.05608*G2,0.494-3.597*I2)</f>
        <v>0.44261428571428574</v>
      </c>
      <c r="K2" s="15">
        <f t="shared" ref="K2:K33" si="0">C2+J2*28</f>
        <v>43960.393199999999</v>
      </c>
      <c r="L2" s="31">
        <f>K2-32</f>
        <v>43928.393199999999</v>
      </c>
      <c r="M2" s="12"/>
      <c r="N2" s="13"/>
      <c r="R2" s="7" t="s">
        <v>1</v>
      </c>
      <c r="S2">
        <v>51.92</v>
      </c>
      <c r="T2">
        <v>72.7</v>
      </c>
      <c r="U2" s="57">
        <f>T2*S2*0.5035*S2/1000</f>
        <v>98.674118044480011</v>
      </c>
      <c r="V2" s="57"/>
      <c r="X2" s="53">
        <v>21</v>
      </c>
      <c r="Y2" s="54">
        <f>LN(((X2-20)/70)/(1-(X2-20)/70))</f>
        <v>-4.2341065045972597</v>
      </c>
      <c r="Z2" s="53">
        <f>0.656-0.05608*Y2</f>
        <v>0.89344869277781436</v>
      </c>
    </row>
    <row r="3" spans="1:28" x14ac:dyDescent="0.25">
      <c r="A3" s="7" t="s">
        <v>1</v>
      </c>
      <c r="B3" t="s">
        <v>4</v>
      </c>
      <c r="C3" s="2">
        <v>43948</v>
      </c>
      <c r="D3" s="22" t="s">
        <v>5</v>
      </c>
      <c r="E3" s="1" t="s">
        <v>6</v>
      </c>
      <c r="F3" s="19">
        <v>85</v>
      </c>
      <c r="G3" s="17">
        <f t="shared" ref="G3:G58" si="1">LN(((F3-20)/70)/(1-(F3-20)/70))</f>
        <v>2.5649493574615372</v>
      </c>
      <c r="H3" s="20">
        <v>999</v>
      </c>
      <c r="I3" s="19">
        <f t="shared" ref="I3:I58" si="2">IF(H3=999,999,H3/70)</f>
        <v>999</v>
      </c>
      <c r="J3" s="14">
        <f t="shared" ref="J3:J58" si="3">IF(H3=999,0.656-0.05608*G3,0.494-3.597*I3)</f>
        <v>0.51215764003355702</v>
      </c>
      <c r="K3" s="15">
        <f t="shared" si="0"/>
        <v>43962.340413920938</v>
      </c>
      <c r="L3" s="31">
        <f t="shared" ref="L3:L64" si="4">K3-32</f>
        <v>43930.340413920938</v>
      </c>
      <c r="M3" s="10"/>
      <c r="N3" s="11"/>
      <c r="R3" s="7" t="s">
        <v>1</v>
      </c>
      <c r="S3">
        <v>49.7</v>
      </c>
      <c r="T3">
        <v>73.2</v>
      </c>
      <c r="U3" s="57">
        <f t="shared" ref="U3:U31" si="5">T3*S3*0.5035*S3/1000</f>
        <v>91.038131058000019</v>
      </c>
      <c r="V3" s="57"/>
      <c r="X3" s="53">
        <v>30</v>
      </c>
      <c r="Y3" s="54">
        <f t="shared" ref="Y3:Y9" si="6">LN(((X3-20)/70)/(1-(X3-20)/70))</f>
        <v>-1.791759469228055</v>
      </c>
      <c r="Z3" s="53">
        <f t="shared" ref="Z3:Z9" si="7">0.656-0.05608*Y3</f>
        <v>0.75648187103430931</v>
      </c>
    </row>
    <row r="4" spans="1:28" x14ac:dyDescent="0.25">
      <c r="A4" s="7" t="s">
        <v>1</v>
      </c>
      <c r="B4" t="s">
        <v>5</v>
      </c>
      <c r="C4" s="2">
        <v>43948</v>
      </c>
      <c r="D4" s="22" t="s">
        <v>5</v>
      </c>
      <c r="E4" s="1" t="s">
        <v>6</v>
      </c>
      <c r="F4" s="19">
        <v>85</v>
      </c>
      <c r="G4" s="17">
        <f t="shared" si="1"/>
        <v>2.5649493574615372</v>
      </c>
      <c r="H4" s="20">
        <v>999</v>
      </c>
      <c r="I4" s="19">
        <f t="shared" si="2"/>
        <v>999</v>
      </c>
      <c r="J4" s="14">
        <f t="shared" si="3"/>
        <v>0.51215764003355702</v>
      </c>
      <c r="K4" s="15">
        <f t="shared" si="0"/>
        <v>43962.340413920938</v>
      </c>
      <c r="L4" s="31">
        <f t="shared" si="4"/>
        <v>43930.340413920938</v>
      </c>
      <c r="M4" t="s">
        <v>137</v>
      </c>
      <c r="N4" s="15">
        <v>43972</v>
      </c>
      <c r="O4">
        <v>0</v>
      </c>
      <c r="R4" s="7" t="s">
        <v>1</v>
      </c>
      <c r="S4">
        <v>48.2</v>
      </c>
      <c r="T4">
        <v>76.5</v>
      </c>
      <c r="U4" s="57">
        <f t="shared" si="5"/>
        <v>89.485977509999998</v>
      </c>
      <c r="V4" s="57">
        <f>SUM(U2:U4)</f>
        <v>279.19822661248003</v>
      </c>
      <c r="X4" s="53">
        <v>40</v>
      </c>
      <c r="Y4" s="54">
        <f t="shared" si="6"/>
        <v>-0.91629073187415511</v>
      </c>
      <c r="Z4" s="53">
        <f t="shared" si="7"/>
        <v>0.70738558424350262</v>
      </c>
      <c r="AB4">
        <v>279.19822661248003</v>
      </c>
    </row>
    <row r="5" spans="1:28" x14ac:dyDescent="0.25">
      <c r="A5" s="4" t="s">
        <v>9</v>
      </c>
      <c r="B5" t="s">
        <v>3</v>
      </c>
      <c r="C5" s="2">
        <v>43948</v>
      </c>
      <c r="D5" s="22" t="s">
        <v>43</v>
      </c>
      <c r="E5" s="1" t="s">
        <v>11</v>
      </c>
      <c r="F5" s="19">
        <f t="shared" ref="F5:F58" si="8">VALUE(LEFT(E5,2))</f>
        <v>90</v>
      </c>
      <c r="G5" s="17" t="e">
        <f t="shared" si="1"/>
        <v>#DIV/0!</v>
      </c>
      <c r="H5" s="20">
        <v>4</v>
      </c>
      <c r="I5" s="17">
        <f t="shared" si="2"/>
        <v>5.7142857142857141E-2</v>
      </c>
      <c r="J5" s="14">
        <f t="shared" si="3"/>
        <v>0.28845714285714286</v>
      </c>
      <c r="K5" s="15">
        <f t="shared" si="0"/>
        <v>43956.076800000003</v>
      </c>
      <c r="L5" s="31">
        <f t="shared" si="4"/>
        <v>43924.076800000003</v>
      </c>
      <c r="R5" s="4" t="s">
        <v>130</v>
      </c>
      <c r="S5">
        <v>51.8</v>
      </c>
      <c r="T5">
        <v>71.3</v>
      </c>
      <c r="U5" s="57">
        <f t="shared" si="5"/>
        <v>96.327108541999976</v>
      </c>
      <c r="V5" s="57"/>
      <c r="X5" s="53">
        <v>50</v>
      </c>
      <c r="Y5" s="54">
        <f t="shared" si="6"/>
        <v>-0.2876820724517809</v>
      </c>
      <c r="Z5" s="53">
        <f t="shared" si="7"/>
        <v>0.67213321062309594</v>
      </c>
    </row>
    <row r="6" spans="1:28" x14ac:dyDescent="0.25">
      <c r="A6" s="4" t="s">
        <v>9</v>
      </c>
      <c r="B6" t="s">
        <v>4</v>
      </c>
      <c r="C6" s="2">
        <v>43948</v>
      </c>
      <c r="D6" s="22" t="s">
        <v>43</v>
      </c>
      <c r="E6" s="1" t="s">
        <v>11</v>
      </c>
      <c r="F6" s="19">
        <f t="shared" si="8"/>
        <v>90</v>
      </c>
      <c r="G6" s="17" t="e">
        <f t="shared" si="1"/>
        <v>#DIV/0!</v>
      </c>
      <c r="H6" s="20">
        <v>4</v>
      </c>
      <c r="I6" s="17">
        <f t="shared" si="2"/>
        <v>5.7142857142857141E-2</v>
      </c>
      <c r="J6" s="14">
        <f t="shared" si="3"/>
        <v>0.28845714285714286</v>
      </c>
      <c r="K6" s="15">
        <f t="shared" si="0"/>
        <v>43956.076800000003</v>
      </c>
      <c r="L6" s="31">
        <f t="shared" si="4"/>
        <v>43924.076800000003</v>
      </c>
      <c r="R6" s="4" t="s">
        <v>130</v>
      </c>
      <c r="S6">
        <v>51.3</v>
      </c>
      <c r="T6">
        <v>75.5</v>
      </c>
      <c r="U6" s="57">
        <f t="shared" si="5"/>
        <v>100.04172158249997</v>
      </c>
      <c r="V6" s="57"/>
      <c r="X6" s="53">
        <v>60</v>
      </c>
      <c r="Y6" s="54">
        <f t="shared" si="6"/>
        <v>0.28768207245178085</v>
      </c>
      <c r="Z6" s="53">
        <f t="shared" si="7"/>
        <v>0.63986678937690411</v>
      </c>
    </row>
    <row r="7" spans="1:28" x14ac:dyDescent="0.25">
      <c r="A7" s="4" t="s">
        <v>9</v>
      </c>
      <c r="B7" t="s">
        <v>5</v>
      </c>
      <c r="C7" s="2">
        <v>43948</v>
      </c>
      <c r="D7" s="22" t="s">
        <v>39</v>
      </c>
      <c r="E7" s="1" t="s">
        <v>8</v>
      </c>
      <c r="F7" s="19">
        <f t="shared" si="8"/>
        <v>90</v>
      </c>
      <c r="G7" s="17" t="e">
        <f t="shared" si="1"/>
        <v>#DIV/0!</v>
      </c>
      <c r="H7" s="20">
        <v>0</v>
      </c>
      <c r="I7" s="17">
        <f t="shared" si="2"/>
        <v>0</v>
      </c>
      <c r="J7" s="14">
        <f t="shared" si="3"/>
        <v>0.49399999999999999</v>
      </c>
      <c r="K7" s="15">
        <f t="shared" si="0"/>
        <v>43961.832000000002</v>
      </c>
      <c r="L7" s="31">
        <f t="shared" si="4"/>
        <v>43929.832000000002</v>
      </c>
      <c r="M7" t="s">
        <v>137</v>
      </c>
      <c r="N7" s="15">
        <v>43972</v>
      </c>
      <c r="O7">
        <v>1</v>
      </c>
      <c r="R7" s="4" t="s">
        <v>130</v>
      </c>
      <c r="S7">
        <v>50.5</v>
      </c>
      <c r="T7">
        <v>68.099999999999994</v>
      </c>
      <c r="U7" s="57">
        <f t="shared" si="5"/>
        <v>87.443864587499974</v>
      </c>
      <c r="V7" s="57">
        <f t="shared" ref="V7" si="9">SUM(U5:U7)</f>
        <v>283.81269471199994</v>
      </c>
      <c r="X7" s="53">
        <v>70</v>
      </c>
      <c r="Y7" s="54">
        <f t="shared" si="6"/>
        <v>0.91629073187415511</v>
      </c>
      <c r="Z7" s="53">
        <f t="shared" si="7"/>
        <v>0.60461441575649744</v>
      </c>
      <c r="AB7">
        <v>283.81269471199994</v>
      </c>
    </row>
    <row r="8" spans="1:28" x14ac:dyDescent="0.25">
      <c r="A8" s="4" t="s">
        <v>12</v>
      </c>
      <c r="B8" t="s">
        <v>3</v>
      </c>
      <c r="C8" s="2">
        <v>43948</v>
      </c>
      <c r="D8" s="22" t="s">
        <v>43</v>
      </c>
      <c r="E8" s="1" t="s">
        <v>11</v>
      </c>
      <c r="F8" s="19">
        <f t="shared" si="8"/>
        <v>90</v>
      </c>
      <c r="G8" s="17" t="e">
        <f t="shared" si="1"/>
        <v>#DIV/0!</v>
      </c>
      <c r="H8" s="20">
        <v>4</v>
      </c>
      <c r="I8" s="17">
        <f t="shared" si="2"/>
        <v>5.7142857142857141E-2</v>
      </c>
      <c r="J8" s="14">
        <f t="shared" si="3"/>
        <v>0.28845714285714286</v>
      </c>
      <c r="K8" s="15">
        <f t="shared" si="0"/>
        <v>43956.076800000003</v>
      </c>
      <c r="L8" s="31">
        <f t="shared" si="4"/>
        <v>43924.076800000003</v>
      </c>
      <c r="M8" t="s">
        <v>139</v>
      </c>
      <c r="N8" s="15">
        <v>43972</v>
      </c>
      <c r="O8">
        <v>4</v>
      </c>
      <c r="R8" s="4" t="s">
        <v>12</v>
      </c>
      <c r="S8">
        <v>50.3</v>
      </c>
      <c r="T8">
        <v>72.3</v>
      </c>
      <c r="U8" s="57">
        <f t="shared" si="5"/>
        <v>92.102992774499967</v>
      </c>
      <c r="V8" s="57"/>
      <c r="X8" s="53">
        <v>80</v>
      </c>
      <c r="Y8" s="54">
        <f t="shared" si="6"/>
        <v>1.7917594692280545</v>
      </c>
      <c r="Z8" s="53">
        <f t="shared" si="7"/>
        <v>0.55551812896569075</v>
      </c>
    </row>
    <row r="9" spans="1:28" x14ac:dyDescent="0.25">
      <c r="A9" s="4" t="s">
        <v>12</v>
      </c>
      <c r="B9" t="s">
        <v>4</v>
      </c>
      <c r="C9" s="2">
        <v>43948</v>
      </c>
      <c r="D9" s="22" t="s">
        <v>39</v>
      </c>
      <c r="E9" s="1" t="s">
        <v>8</v>
      </c>
      <c r="F9" s="19">
        <f t="shared" si="8"/>
        <v>90</v>
      </c>
      <c r="G9" s="17" t="e">
        <f t="shared" si="1"/>
        <v>#DIV/0!</v>
      </c>
      <c r="H9" s="20">
        <v>0</v>
      </c>
      <c r="I9" s="17">
        <f t="shared" si="2"/>
        <v>0</v>
      </c>
      <c r="J9" s="14">
        <f t="shared" si="3"/>
        <v>0.49399999999999999</v>
      </c>
      <c r="K9" s="15">
        <f t="shared" si="0"/>
        <v>43961.832000000002</v>
      </c>
      <c r="L9" s="31">
        <f t="shared" si="4"/>
        <v>43929.832000000002</v>
      </c>
      <c r="M9" t="s">
        <v>138</v>
      </c>
      <c r="N9" s="15">
        <v>43972</v>
      </c>
      <c r="O9">
        <v>1</v>
      </c>
      <c r="R9" s="4" t="s">
        <v>12</v>
      </c>
      <c r="S9">
        <v>50.1</v>
      </c>
      <c r="T9">
        <v>71.5</v>
      </c>
      <c r="U9" s="57">
        <f t="shared" si="5"/>
        <v>90.360987502499995</v>
      </c>
      <c r="V9" s="57"/>
      <c r="X9" s="53">
        <v>85</v>
      </c>
      <c r="Y9" s="54">
        <f t="shared" si="6"/>
        <v>2.5649493574615372</v>
      </c>
      <c r="Z9" s="53">
        <f t="shared" si="7"/>
        <v>0.51215764003355702</v>
      </c>
    </row>
    <row r="10" spans="1:28" x14ac:dyDescent="0.25">
      <c r="A10" s="4" t="s">
        <v>12</v>
      </c>
      <c r="B10" t="s">
        <v>5</v>
      </c>
      <c r="C10" s="2">
        <v>43948</v>
      </c>
      <c r="D10" s="22" t="s">
        <v>5</v>
      </c>
      <c r="E10" s="1" t="s">
        <v>6</v>
      </c>
      <c r="F10" s="19">
        <v>85</v>
      </c>
      <c r="G10" s="17">
        <f t="shared" si="1"/>
        <v>2.5649493574615372</v>
      </c>
      <c r="H10" s="20">
        <v>999</v>
      </c>
      <c r="I10" s="19">
        <f t="shared" si="2"/>
        <v>999</v>
      </c>
      <c r="J10" s="14">
        <f t="shared" si="3"/>
        <v>0.51215764003355702</v>
      </c>
      <c r="K10" s="15">
        <f t="shared" si="0"/>
        <v>43962.340413920938</v>
      </c>
      <c r="L10" s="31">
        <f t="shared" si="4"/>
        <v>43930.340413920938</v>
      </c>
      <c r="M10" t="s">
        <v>138</v>
      </c>
      <c r="N10" s="15">
        <v>43972</v>
      </c>
      <c r="O10">
        <v>0</v>
      </c>
      <c r="R10" s="4" t="s">
        <v>12</v>
      </c>
      <c r="S10">
        <v>47.9</v>
      </c>
      <c r="T10">
        <v>70.3</v>
      </c>
      <c r="U10" s="57">
        <f t="shared" si="5"/>
        <v>81.21305108049998</v>
      </c>
      <c r="V10" s="57">
        <f t="shared" ref="V10" si="10">SUM(U8:U10)</f>
        <v>263.67703135749991</v>
      </c>
      <c r="X10" s="53">
        <v>89</v>
      </c>
      <c r="Y10" s="54">
        <f>LN(((X10-20)/70)/(1-(X10-20)/70))</f>
        <v>4.2341065045972632</v>
      </c>
      <c r="Z10" s="53">
        <f>0.656-0.05608*Y10</f>
        <v>0.41855130722218548</v>
      </c>
      <c r="AB10">
        <v>263.67703135749991</v>
      </c>
    </row>
    <row r="11" spans="1:28" x14ac:dyDescent="0.25">
      <c r="A11" s="4" t="s">
        <v>13</v>
      </c>
      <c r="B11" t="s">
        <v>3</v>
      </c>
      <c r="C11" s="2">
        <v>43936</v>
      </c>
      <c r="D11" s="22" t="s">
        <v>4</v>
      </c>
      <c r="E11" s="1" t="s">
        <v>14</v>
      </c>
      <c r="F11" s="19">
        <f t="shared" si="8"/>
        <v>55</v>
      </c>
      <c r="G11" s="17">
        <f t="shared" si="1"/>
        <v>0</v>
      </c>
      <c r="H11" s="20">
        <v>999</v>
      </c>
      <c r="I11" s="19">
        <f t="shared" si="2"/>
        <v>999</v>
      </c>
      <c r="J11" s="14">
        <f t="shared" si="3"/>
        <v>0.65600000000000003</v>
      </c>
      <c r="K11" s="15">
        <f t="shared" si="0"/>
        <v>43954.368000000002</v>
      </c>
      <c r="L11" s="31">
        <f t="shared" si="4"/>
        <v>43922.368000000002</v>
      </c>
      <c r="M11" t="s">
        <v>142</v>
      </c>
      <c r="N11" s="15">
        <v>43958</v>
      </c>
      <c r="O11">
        <v>3</v>
      </c>
      <c r="R11" s="4" t="s">
        <v>13</v>
      </c>
      <c r="S11">
        <v>51</v>
      </c>
      <c r="T11">
        <v>71.8</v>
      </c>
      <c r="U11" s="57">
        <f t="shared" si="5"/>
        <v>94.029531299999974</v>
      </c>
      <c r="V11" s="57"/>
      <c r="X11" s="53" t="s">
        <v>103</v>
      </c>
      <c r="Y11" s="53"/>
      <c r="Z11" s="53"/>
    </row>
    <row r="12" spans="1:28" x14ac:dyDescent="0.25">
      <c r="A12" s="4" t="s">
        <v>13</v>
      </c>
      <c r="B12" t="s">
        <v>4</v>
      </c>
      <c r="C12" s="2">
        <v>43936</v>
      </c>
      <c r="D12" s="22" t="s">
        <v>5</v>
      </c>
      <c r="E12" s="1" t="s">
        <v>6</v>
      </c>
      <c r="F12" s="19">
        <v>85</v>
      </c>
      <c r="G12" s="17">
        <f t="shared" si="1"/>
        <v>2.5649493574615372</v>
      </c>
      <c r="H12" s="20">
        <v>999</v>
      </c>
      <c r="I12" s="19">
        <f t="shared" si="2"/>
        <v>999</v>
      </c>
      <c r="J12" s="14">
        <f t="shared" si="3"/>
        <v>0.51215764003355702</v>
      </c>
      <c r="K12" s="15">
        <f t="shared" si="0"/>
        <v>43950.340413920938</v>
      </c>
      <c r="L12" s="31">
        <f t="shared" si="4"/>
        <v>43918.340413920938</v>
      </c>
      <c r="M12" t="s">
        <v>141</v>
      </c>
      <c r="N12" s="15">
        <v>43958</v>
      </c>
      <c r="O12">
        <v>3</v>
      </c>
      <c r="R12" s="4" t="s">
        <v>13</v>
      </c>
      <c r="S12">
        <v>51.4</v>
      </c>
      <c r="T12">
        <v>70.900000000000006</v>
      </c>
      <c r="U12" s="57">
        <f t="shared" si="5"/>
        <v>94.313084373999999</v>
      </c>
      <c r="V12" s="57"/>
      <c r="X12" s="53">
        <v>0</v>
      </c>
      <c r="Y12" s="53"/>
      <c r="Z12" s="55">
        <f>0.494-3.597*X12</f>
        <v>0.49399999999999999</v>
      </c>
    </row>
    <row r="13" spans="1:28" x14ac:dyDescent="0.25">
      <c r="A13" s="4" t="s">
        <v>13</v>
      </c>
      <c r="B13" t="s">
        <v>5</v>
      </c>
      <c r="C13" s="2">
        <v>43936</v>
      </c>
      <c r="D13" s="22" t="s">
        <v>4</v>
      </c>
      <c r="E13" s="1" t="s">
        <v>15</v>
      </c>
      <c r="F13" s="19">
        <f t="shared" si="8"/>
        <v>35</v>
      </c>
      <c r="G13" s="17">
        <f t="shared" si="1"/>
        <v>-1.2992829841302609</v>
      </c>
      <c r="H13" s="20">
        <v>999</v>
      </c>
      <c r="I13" s="19">
        <f t="shared" si="2"/>
        <v>999</v>
      </c>
      <c r="J13" s="14">
        <f t="shared" si="3"/>
        <v>0.72886378975002508</v>
      </c>
      <c r="K13" s="15">
        <f t="shared" si="0"/>
        <v>43956.408186113003</v>
      </c>
      <c r="L13" s="31">
        <f t="shared" si="4"/>
        <v>43924.408186113003</v>
      </c>
      <c r="M13" t="s">
        <v>142</v>
      </c>
      <c r="N13" s="15">
        <v>43958</v>
      </c>
      <c r="O13">
        <v>1</v>
      </c>
      <c r="R13" s="4" t="s">
        <v>13</v>
      </c>
      <c r="S13">
        <v>51.1</v>
      </c>
      <c r="T13">
        <v>71.2</v>
      </c>
      <c r="U13" s="57">
        <f t="shared" si="5"/>
        <v>93.609789531999994</v>
      </c>
      <c r="V13" s="57">
        <f t="shared" ref="V13" si="11">SUM(U11:U13)</f>
        <v>281.95240520599998</v>
      </c>
      <c r="X13" s="53">
        <v>0.01</v>
      </c>
      <c r="Y13" s="53"/>
      <c r="Z13" s="55">
        <f t="shared" ref="Z13:Z23" si="12">0.494-3.597*X13</f>
        <v>0.45802999999999999</v>
      </c>
      <c r="AB13">
        <v>281.95240520599998</v>
      </c>
    </row>
    <row r="14" spans="1:28" x14ac:dyDescent="0.25">
      <c r="A14" s="7" t="s">
        <v>16</v>
      </c>
      <c r="B14" t="s">
        <v>3</v>
      </c>
      <c r="C14" s="2">
        <v>43948</v>
      </c>
      <c r="D14" s="22" t="s">
        <v>43</v>
      </c>
      <c r="E14" s="1" t="s">
        <v>11</v>
      </c>
      <c r="F14" s="19">
        <f t="shared" si="8"/>
        <v>90</v>
      </c>
      <c r="G14" s="17" t="e">
        <f t="shared" si="1"/>
        <v>#DIV/0!</v>
      </c>
      <c r="H14" s="20">
        <v>2</v>
      </c>
      <c r="I14" s="17">
        <f t="shared" si="2"/>
        <v>2.8571428571428571E-2</v>
      </c>
      <c r="J14" s="14">
        <f t="shared" si="3"/>
        <v>0.39122857142857143</v>
      </c>
      <c r="K14" s="15">
        <f t="shared" si="0"/>
        <v>43958.954400000002</v>
      </c>
      <c r="L14" s="31">
        <f t="shared" si="4"/>
        <v>43926.954400000002</v>
      </c>
      <c r="R14" s="7" t="s">
        <v>16</v>
      </c>
      <c r="S14">
        <v>50.8</v>
      </c>
      <c r="T14">
        <v>74</v>
      </c>
      <c r="U14" s="57">
        <f t="shared" si="5"/>
        <v>96.152065759999985</v>
      </c>
      <c r="V14" s="57"/>
      <c r="X14" s="53">
        <v>0.02</v>
      </c>
      <c r="Y14" s="53"/>
      <c r="Z14" s="55">
        <f t="shared" si="12"/>
        <v>0.42205999999999999</v>
      </c>
    </row>
    <row r="15" spans="1:28" x14ac:dyDescent="0.25">
      <c r="A15" s="7" t="s">
        <v>16</v>
      </c>
      <c r="B15" t="s">
        <v>4</v>
      </c>
      <c r="C15" s="2">
        <v>43948</v>
      </c>
      <c r="D15" s="22" t="s">
        <v>43</v>
      </c>
      <c r="E15" s="1" t="s">
        <v>11</v>
      </c>
      <c r="F15" s="19">
        <f t="shared" si="8"/>
        <v>90</v>
      </c>
      <c r="G15" s="17" t="e">
        <f t="shared" si="1"/>
        <v>#DIV/0!</v>
      </c>
      <c r="H15" s="20">
        <v>1</v>
      </c>
      <c r="I15" s="17">
        <f t="shared" si="2"/>
        <v>1.4285714285714285E-2</v>
      </c>
      <c r="J15" s="14">
        <f t="shared" si="3"/>
        <v>0.44261428571428574</v>
      </c>
      <c r="K15" s="15">
        <f t="shared" si="0"/>
        <v>43960.393199999999</v>
      </c>
      <c r="L15" s="31">
        <f t="shared" si="4"/>
        <v>43928.393199999999</v>
      </c>
      <c r="M15" t="s">
        <v>143</v>
      </c>
      <c r="N15" s="15">
        <v>43958</v>
      </c>
      <c r="O15">
        <v>-1</v>
      </c>
      <c r="R15" s="7" t="s">
        <v>16</v>
      </c>
      <c r="S15">
        <v>50.1</v>
      </c>
      <c r="T15">
        <v>74.2</v>
      </c>
      <c r="U15" s="57">
        <f t="shared" si="5"/>
        <v>93.773220596999991</v>
      </c>
      <c r="V15" s="57"/>
      <c r="X15" s="53">
        <v>0.03</v>
      </c>
      <c r="Y15" s="53"/>
      <c r="Z15" s="55">
        <f t="shared" si="12"/>
        <v>0.38608999999999999</v>
      </c>
    </row>
    <row r="16" spans="1:28" x14ac:dyDescent="0.25">
      <c r="A16" s="7" t="s">
        <v>16</v>
      </c>
      <c r="B16" t="s">
        <v>5</v>
      </c>
      <c r="C16" s="2">
        <v>43948</v>
      </c>
      <c r="D16" s="22" t="s">
        <v>39</v>
      </c>
      <c r="E16" s="1" t="s">
        <v>17</v>
      </c>
      <c r="F16" s="19">
        <f t="shared" si="8"/>
        <v>90</v>
      </c>
      <c r="G16" s="17" t="e">
        <f t="shared" si="1"/>
        <v>#DIV/0!</v>
      </c>
      <c r="H16" s="20">
        <v>0</v>
      </c>
      <c r="I16" s="17">
        <f t="shared" si="2"/>
        <v>0</v>
      </c>
      <c r="J16" s="14">
        <f t="shared" si="3"/>
        <v>0.49399999999999999</v>
      </c>
      <c r="K16" s="15">
        <f t="shared" si="0"/>
        <v>43961.832000000002</v>
      </c>
      <c r="L16" s="31">
        <f t="shared" si="4"/>
        <v>43929.832000000002</v>
      </c>
      <c r="R16" s="7" t="s">
        <v>16</v>
      </c>
      <c r="S16">
        <v>50.7</v>
      </c>
      <c r="T16">
        <v>71.599999999999994</v>
      </c>
      <c r="U16" s="57">
        <f t="shared" si="5"/>
        <v>92.667706793999997</v>
      </c>
      <c r="V16" s="57">
        <f t="shared" ref="V16" si="13">SUM(U14:U16)</f>
        <v>282.59299315099997</v>
      </c>
      <c r="X16" s="53">
        <v>0.04</v>
      </c>
      <c r="Y16" s="53"/>
      <c r="Z16" s="55">
        <f t="shared" si="12"/>
        <v>0.35011999999999999</v>
      </c>
      <c r="AB16">
        <v>282.59299315099997</v>
      </c>
    </row>
    <row r="17" spans="1:28" x14ac:dyDescent="0.25">
      <c r="A17" s="4" t="s">
        <v>18</v>
      </c>
      <c r="B17" t="s">
        <v>3</v>
      </c>
      <c r="C17" s="2">
        <v>43948</v>
      </c>
      <c r="D17" s="22" t="s">
        <v>43</v>
      </c>
      <c r="E17" t="s">
        <v>19</v>
      </c>
      <c r="F17" s="19">
        <f t="shared" si="8"/>
        <v>90</v>
      </c>
      <c r="G17" s="17" t="e">
        <f t="shared" si="1"/>
        <v>#DIV/0!</v>
      </c>
      <c r="H17" s="20">
        <v>3</v>
      </c>
      <c r="I17" s="17">
        <f t="shared" si="2"/>
        <v>4.2857142857142858E-2</v>
      </c>
      <c r="J17" s="14">
        <f t="shared" si="3"/>
        <v>0.33984285714285711</v>
      </c>
      <c r="K17" s="15">
        <f t="shared" si="0"/>
        <v>43957.515599999999</v>
      </c>
      <c r="L17" s="31">
        <f t="shared" si="4"/>
        <v>43925.515599999999</v>
      </c>
      <c r="R17" s="4" t="s">
        <v>18</v>
      </c>
      <c r="S17">
        <v>50.5</v>
      </c>
      <c r="T17">
        <v>67.2</v>
      </c>
      <c r="U17" s="57">
        <f t="shared" si="5"/>
        <v>86.288218799999996</v>
      </c>
      <c r="V17" s="57"/>
      <c r="X17" s="53">
        <v>0.05</v>
      </c>
      <c r="Y17" s="53"/>
      <c r="Z17" s="55">
        <f t="shared" si="12"/>
        <v>0.31414999999999998</v>
      </c>
    </row>
    <row r="18" spans="1:28" x14ac:dyDescent="0.25">
      <c r="A18" s="4" t="s">
        <v>18</v>
      </c>
      <c r="B18" t="s">
        <v>4</v>
      </c>
      <c r="C18" s="2">
        <v>43948</v>
      </c>
      <c r="D18" s="22" t="s">
        <v>43</v>
      </c>
      <c r="E18" t="s">
        <v>19</v>
      </c>
      <c r="F18" s="19">
        <f t="shared" si="8"/>
        <v>90</v>
      </c>
      <c r="G18" s="17" t="e">
        <f t="shared" si="1"/>
        <v>#DIV/0!</v>
      </c>
      <c r="H18" s="20">
        <v>3</v>
      </c>
      <c r="I18" s="17">
        <f t="shared" si="2"/>
        <v>4.2857142857142858E-2</v>
      </c>
      <c r="J18" s="14">
        <f t="shared" si="3"/>
        <v>0.33984285714285711</v>
      </c>
      <c r="K18" s="15">
        <f t="shared" si="0"/>
        <v>43957.515599999999</v>
      </c>
      <c r="L18" s="31">
        <f t="shared" si="4"/>
        <v>43925.515599999999</v>
      </c>
      <c r="M18" t="s">
        <v>140</v>
      </c>
      <c r="N18" s="15">
        <v>43972</v>
      </c>
      <c r="O18">
        <v>8</v>
      </c>
      <c r="R18" s="4" t="s">
        <v>18</v>
      </c>
      <c r="S18">
        <v>50.6</v>
      </c>
      <c r="T18">
        <v>71.900000000000006</v>
      </c>
      <c r="U18" s="57">
        <f t="shared" si="5"/>
        <v>92.689256594</v>
      </c>
      <c r="V18" s="57"/>
      <c r="X18" s="53">
        <v>0.06</v>
      </c>
      <c r="Y18" s="53"/>
      <c r="Z18" s="55">
        <f t="shared" si="12"/>
        <v>0.27817999999999998</v>
      </c>
    </row>
    <row r="19" spans="1:28" x14ac:dyDescent="0.25">
      <c r="A19" s="4" t="s">
        <v>18</v>
      </c>
      <c r="B19" t="s">
        <v>5</v>
      </c>
      <c r="C19" s="2">
        <v>43948</v>
      </c>
      <c r="D19" s="22" t="s">
        <v>39</v>
      </c>
      <c r="E19" t="s">
        <v>8</v>
      </c>
      <c r="F19" s="19">
        <f t="shared" si="8"/>
        <v>90</v>
      </c>
      <c r="G19" s="17" t="e">
        <f t="shared" si="1"/>
        <v>#DIV/0!</v>
      </c>
      <c r="H19" s="20">
        <v>0</v>
      </c>
      <c r="I19" s="17">
        <f t="shared" si="2"/>
        <v>0</v>
      </c>
      <c r="J19" s="14">
        <f t="shared" si="3"/>
        <v>0.49399999999999999</v>
      </c>
      <c r="K19" s="15">
        <f t="shared" si="0"/>
        <v>43961.832000000002</v>
      </c>
      <c r="L19" s="31">
        <f t="shared" si="4"/>
        <v>43929.832000000002</v>
      </c>
      <c r="M19" t="s">
        <v>141</v>
      </c>
      <c r="N19" s="15">
        <v>43972</v>
      </c>
      <c r="O19">
        <v>6</v>
      </c>
      <c r="R19" s="4" t="s">
        <v>18</v>
      </c>
      <c r="S19">
        <v>47.5</v>
      </c>
      <c r="T19">
        <v>70.900000000000006</v>
      </c>
      <c r="U19" s="57">
        <f t="shared" si="5"/>
        <v>80.5439509375</v>
      </c>
      <c r="V19" s="57">
        <f t="shared" ref="V19" si="14">SUM(U17:U19)</f>
        <v>259.52142633150004</v>
      </c>
      <c r="X19" s="53">
        <v>7.0000000000000007E-2</v>
      </c>
      <c r="Y19" s="53"/>
      <c r="Z19" s="55">
        <f t="shared" si="12"/>
        <v>0.24220999999999998</v>
      </c>
      <c r="AB19">
        <v>259.52142633150004</v>
      </c>
    </row>
    <row r="20" spans="1:28" x14ac:dyDescent="0.25">
      <c r="A20" s="4" t="s">
        <v>20</v>
      </c>
      <c r="B20" t="s">
        <v>3</v>
      </c>
      <c r="C20" s="2">
        <v>43936</v>
      </c>
      <c r="D20" s="22" t="s">
        <v>4</v>
      </c>
      <c r="E20" t="s">
        <v>21</v>
      </c>
      <c r="F20" s="19">
        <f>VALUE(LEFT(E21,2))</f>
        <v>55</v>
      </c>
      <c r="G20" s="17">
        <f t="shared" si="1"/>
        <v>0</v>
      </c>
      <c r="H20" s="20">
        <v>999</v>
      </c>
      <c r="I20" s="19">
        <f t="shared" si="2"/>
        <v>999</v>
      </c>
      <c r="J20" s="14">
        <f t="shared" si="3"/>
        <v>0.65600000000000003</v>
      </c>
      <c r="K20" s="15">
        <f t="shared" si="0"/>
        <v>43954.368000000002</v>
      </c>
      <c r="L20" s="31">
        <f t="shared" si="4"/>
        <v>43922.368000000002</v>
      </c>
      <c r="M20" t="s">
        <v>144</v>
      </c>
      <c r="N20" s="15">
        <v>43958</v>
      </c>
      <c r="O20">
        <v>0</v>
      </c>
      <c r="R20" s="4" t="s">
        <v>20</v>
      </c>
      <c r="S20">
        <v>51.5</v>
      </c>
      <c r="T20">
        <v>70</v>
      </c>
      <c r="U20" s="57">
        <f t="shared" si="5"/>
        <v>93.478551249999995</v>
      </c>
      <c r="V20" s="57"/>
      <c r="X20" s="53">
        <v>0.08</v>
      </c>
      <c r="Y20" s="53"/>
      <c r="Z20" s="55">
        <f t="shared" si="12"/>
        <v>0.20623999999999998</v>
      </c>
      <c r="AA20" s="56"/>
    </row>
    <row r="21" spans="1:28" x14ac:dyDescent="0.25">
      <c r="A21" s="4" t="s">
        <v>20</v>
      </c>
      <c r="B21" t="s">
        <v>4</v>
      </c>
      <c r="C21" s="2">
        <v>43936</v>
      </c>
      <c r="D21" s="22" t="s">
        <v>4</v>
      </c>
      <c r="E21" t="s">
        <v>14</v>
      </c>
      <c r="F21" s="19">
        <f t="shared" si="8"/>
        <v>55</v>
      </c>
      <c r="G21" s="17">
        <f t="shared" si="1"/>
        <v>0</v>
      </c>
      <c r="H21" s="20">
        <v>999</v>
      </c>
      <c r="I21" s="19">
        <f t="shared" si="2"/>
        <v>999</v>
      </c>
      <c r="J21" s="14">
        <f t="shared" si="3"/>
        <v>0.65600000000000003</v>
      </c>
      <c r="K21" s="15">
        <f t="shared" si="0"/>
        <v>43954.368000000002</v>
      </c>
      <c r="L21" s="31">
        <f t="shared" si="4"/>
        <v>43922.368000000002</v>
      </c>
      <c r="M21" t="s">
        <v>142</v>
      </c>
      <c r="N21" s="15">
        <v>43958</v>
      </c>
      <c r="O21">
        <v>3</v>
      </c>
      <c r="R21" s="4" t="s">
        <v>20</v>
      </c>
      <c r="S21">
        <v>51.2</v>
      </c>
      <c r="T21">
        <v>74.400000000000006</v>
      </c>
      <c r="U21" s="57">
        <f t="shared" si="5"/>
        <v>98.200190976000016</v>
      </c>
      <c r="V21" s="57"/>
      <c r="X21" s="53">
        <v>0.09</v>
      </c>
      <c r="Y21" s="53"/>
      <c r="Z21" s="55">
        <f t="shared" si="12"/>
        <v>0.17027000000000003</v>
      </c>
      <c r="AA21" s="56"/>
    </row>
    <row r="22" spans="1:28" x14ac:dyDescent="0.25">
      <c r="A22" s="4" t="s">
        <v>20</v>
      </c>
      <c r="B22" t="s">
        <v>5</v>
      </c>
      <c r="C22" s="2">
        <v>43936</v>
      </c>
      <c r="D22" s="22" t="s">
        <v>5</v>
      </c>
      <c r="E22" t="s">
        <v>22</v>
      </c>
      <c r="F22" s="19">
        <f t="shared" si="8"/>
        <v>85</v>
      </c>
      <c r="G22" s="17">
        <f t="shared" si="1"/>
        <v>2.5649493574615372</v>
      </c>
      <c r="H22" s="20">
        <v>999</v>
      </c>
      <c r="I22" s="19">
        <f t="shared" si="2"/>
        <v>999</v>
      </c>
      <c r="J22" s="14">
        <f t="shared" si="3"/>
        <v>0.51215764003355702</v>
      </c>
      <c r="K22" s="15">
        <f t="shared" si="0"/>
        <v>43950.340413920938</v>
      </c>
      <c r="L22" s="31">
        <f t="shared" si="4"/>
        <v>43918.340413920938</v>
      </c>
      <c r="R22" s="4" t="s">
        <v>20</v>
      </c>
      <c r="S22">
        <v>51.2</v>
      </c>
      <c r="T22">
        <v>75.2</v>
      </c>
      <c r="U22" s="57">
        <f t="shared" si="5"/>
        <v>99.256107008000001</v>
      </c>
      <c r="V22" s="57">
        <f t="shared" ref="V22" si="15">SUM(U20:U22)</f>
        <v>290.93484923400001</v>
      </c>
      <c r="X22" s="53">
        <v>0.1</v>
      </c>
      <c r="Y22" s="53"/>
      <c r="Z22" s="55">
        <f t="shared" si="12"/>
        <v>0.13429999999999997</v>
      </c>
      <c r="AA22" s="56"/>
      <c r="AB22">
        <v>290.93484923400001</v>
      </c>
    </row>
    <row r="23" spans="1:28" x14ac:dyDescent="0.25">
      <c r="A23" s="4" t="s">
        <v>23</v>
      </c>
      <c r="B23" t="s">
        <v>3</v>
      </c>
      <c r="C23" s="2">
        <v>43948</v>
      </c>
      <c r="D23" s="22" t="s">
        <v>5</v>
      </c>
      <c r="E23" t="s">
        <v>6</v>
      </c>
      <c r="F23" s="19">
        <v>85</v>
      </c>
      <c r="G23" s="17">
        <f t="shared" si="1"/>
        <v>2.5649493574615372</v>
      </c>
      <c r="H23" s="20">
        <v>999</v>
      </c>
      <c r="I23" s="19">
        <f t="shared" si="2"/>
        <v>999</v>
      </c>
      <c r="J23" s="14">
        <f t="shared" si="3"/>
        <v>0.51215764003355702</v>
      </c>
      <c r="K23" s="15">
        <f t="shared" si="0"/>
        <v>43962.340413920938</v>
      </c>
      <c r="L23" s="31">
        <f t="shared" si="4"/>
        <v>43930.340413920938</v>
      </c>
      <c r="R23" s="4" t="s">
        <v>23</v>
      </c>
      <c r="S23">
        <v>50.4</v>
      </c>
      <c r="T23">
        <v>76.7</v>
      </c>
      <c r="U23" s="57">
        <f t="shared" si="5"/>
        <v>98.097041951999984</v>
      </c>
      <c r="V23" s="57"/>
      <c r="X23" s="53">
        <v>0.14000000000000001</v>
      </c>
      <c r="Y23" s="53"/>
      <c r="Z23" s="55">
        <f t="shared" si="12"/>
        <v>-9.5800000000000329E-3</v>
      </c>
    </row>
    <row r="24" spans="1:28" x14ac:dyDescent="0.25">
      <c r="A24" s="4" t="s">
        <v>23</v>
      </c>
      <c r="B24" t="s">
        <v>4</v>
      </c>
      <c r="C24" s="2">
        <v>43948</v>
      </c>
      <c r="D24" s="22" t="s">
        <v>5</v>
      </c>
      <c r="E24" t="s">
        <v>6</v>
      </c>
      <c r="F24" s="19">
        <v>85</v>
      </c>
      <c r="G24" s="17">
        <f t="shared" si="1"/>
        <v>2.5649493574615372</v>
      </c>
      <c r="H24" s="20">
        <v>999</v>
      </c>
      <c r="I24" s="19">
        <f t="shared" si="2"/>
        <v>999</v>
      </c>
      <c r="J24" s="14">
        <f t="shared" si="3"/>
        <v>0.51215764003355702</v>
      </c>
      <c r="K24" s="15">
        <f t="shared" si="0"/>
        <v>43962.340413920938</v>
      </c>
      <c r="L24" s="31">
        <f t="shared" si="4"/>
        <v>43930.340413920938</v>
      </c>
      <c r="R24" s="4" t="s">
        <v>23</v>
      </c>
      <c r="S24">
        <v>50.2</v>
      </c>
      <c r="T24">
        <v>70.900000000000006</v>
      </c>
      <c r="U24" s="57">
        <f t="shared" si="5"/>
        <v>89.960765926000008</v>
      </c>
      <c r="V24" s="57"/>
      <c r="Z24" s="52"/>
    </row>
    <row r="25" spans="1:28" x14ac:dyDescent="0.25">
      <c r="A25" s="4" t="s">
        <v>23</v>
      </c>
      <c r="B25" t="s">
        <v>5</v>
      </c>
      <c r="C25" s="2">
        <v>43948</v>
      </c>
      <c r="D25" s="22" t="s">
        <v>5</v>
      </c>
      <c r="E25" t="s">
        <v>6</v>
      </c>
      <c r="F25" s="19">
        <v>85</v>
      </c>
      <c r="G25" s="17">
        <f t="shared" si="1"/>
        <v>2.5649493574615372</v>
      </c>
      <c r="H25" s="20">
        <v>999</v>
      </c>
      <c r="I25" s="19">
        <f t="shared" si="2"/>
        <v>999</v>
      </c>
      <c r="J25" s="14">
        <f t="shared" si="3"/>
        <v>0.51215764003355702</v>
      </c>
      <c r="K25" s="15">
        <f t="shared" si="0"/>
        <v>43962.340413920938</v>
      </c>
      <c r="L25" s="31">
        <f t="shared" si="4"/>
        <v>43930.340413920938</v>
      </c>
      <c r="R25" s="4" t="s">
        <v>23</v>
      </c>
      <c r="S25">
        <v>50.6</v>
      </c>
      <c r="T25">
        <v>71.3</v>
      </c>
      <c r="U25" s="57">
        <f t="shared" si="5"/>
        <v>91.915771837999984</v>
      </c>
      <c r="V25" s="57">
        <f t="shared" ref="V25" si="16">SUM(U23:U25)</f>
        <v>279.97357971600002</v>
      </c>
      <c r="X25" t="s">
        <v>112</v>
      </c>
      <c r="AB25">
        <v>279.97357971600002</v>
      </c>
    </row>
    <row r="26" spans="1:28" x14ac:dyDescent="0.25">
      <c r="A26" s="4" t="s">
        <v>24</v>
      </c>
      <c r="B26" t="s">
        <v>3</v>
      </c>
      <c r="C26" s="2">
        <v>43948</v>
      </c>
      <c r="D26" s="22" t="s">
        <v>5</v>
      </c>
      <c r="E26" t="s">
        <v>6</v>
      </c>
      <c r="F26" s="19">
        <v>85</v>
      </c>
      <c r="G26" s="17">
        <f t="shared" si="1"/>
        <v>2.5649493574615372</v>
      </c>
      <c r="H26" s="20">
        <v>999</v>
      </c>
      <c r="I26" s="19">
        <f t="shared" si="2"/>
        <v>999</v>
      </c>
      <c r="J26" s="14">
        <f t="shared" si="3"/>
        <v>0.51215764003355702</v>
      </c>
      <c r="K26" s="15">
        <f t="shared" si="0"/>
        <v>43962.340413920938</v>
      </c>
      <c r="L26" s="31">
        <f t="shared" si="4"/>
        <v>43930.340413920938</v>
      </c>
      <c r="R26" s="4" t="s">
        <v>24</v>
      </c>
      <c r="S26">
        <v>51.4</v>
      </c>
      <c r="T26">
        <v>71.2</v>
      </c>
      <c r="U26" s="57">
        <f t="shared" si="5"/>
        <v>94.712152431999982</v>
      </c>
      <c r="V26" s="57"/>
      <c r="X26" t="s">
        <v>113</v>
      </c>
      <c r="AA26" s="56"/>
    </row>
    <row r="27" spans="1:28" x14ac:dyDescent="0.25">
      <c r="A27" s="4" t="s">
        <v>24</v>
      </c>
      <c r="B27" t="s">
        <v>4</v>
      </c>
      <c r="C27" s="2">
        <v>43948</v>
      </c>
      <c r="D27" s="22" t="s">
        <v>5</v>
      </c>
      <c r="E27" t="s">
        <v>6</v>
      </c>
      <c r="F27" s="19">
        <v>85</v>
      </c>
      <c r="G27" s="17">
        <f t="shared" si="1"/>
        <v>2.5649493574615372</v>
      </c>
      <c r="H27" s="20">
        <v>999</v>
      </c>
      <c r="I27" s="19">
        <f t="shared" si="2"/>
        <v>999</v>
      </c>
      <c r="J27" s="14">
        <f t="shared" si="3"/>
        <v>0.51215764003355702</v>
      </c>
      <c r="K27" s="15">
        <f t="shared" si="0"/>
        <v>43962.340413920938</v>
      </c>
      <c r="L27" s="31">
        <f t="shared" si="4"/>
        <v>43930.340413920938</v>
      </c>
      <c r="R27" s="4" t="s">
        <v>24</v>
      </c>
      <c r="S27">
        <v>51.1</v>
      </c>
      <c r="T27">
        <v>72.2</v>
      </c>
      <c r="U27" s="57">
        <f t="shared" si="5"/>
        <v>94.924533767</v>
      </c>
      <c r="V27" s="57"/>
      <c r="AA27" s="56"/>
    </row>
    <row r="28" spans="1:28" x14ac:dyDescent="0.25">
      <c r="A28" s="4" t="s">
        <v>24</v>
      </c>
      <c r="B28" t="s">
        <v>5</v>
      </c>
      <c r="C28" s="2">
        <v>43948</v>
      </c>
      <c r="D28" s="22" t="s">
        <v>4</v>
      </c>
      <c r="E28" t="s">
        <v>25</v>
      </c>
      <c r="F28" s="19">
        <f t="shared" si="8"/>
        <v>60</v>
      </c>
      <c r="G28" s="17">
        <f t="shared" si="1"/>
        <v>0.28768207245178085</v>
      </c>
      <c r="H28" s="20">
        <v>999</v>
      </c>
      <c r="I28" s="19">
        <f t="shared" si="2"/>
        <v>999</v>
      </c>
      <c r="J28" s="14">
        <f t="shared" si="3"/>
        <v>0.63986678937690411</v>
      </c>
      <c r="K28" s="15">
        <f t="shared" si="0"/>
        <v>43965.916270102556</v>
      </c>
      <c r="L28" s="31">
        <f t="shared" si="4"/>
        <v>43933.916270102556</v>
      </c>
      <c r="R28" s="4" t="s">
        <v>24</v>
      </c>
      <c r="S28">
        <v>49.8</v>
      </c>
      <c r="T28">
        <v>68.5</v>
      </c>
      <c r="U28" s="57">
        <f t="shared" si="5"/>
        <v>85.53595958999999</v>
      </c>
      <c r="V28" s="57">
        <f t="shared" ref="V28" si="17">SUM(U26:U28)</f>
        <v>275.172645789</v>
      </c>
      <c r="AA28" s="56"/>
      <c r="AB28">
        <v>275.172645789</v>
      </c>
    </row>
    <row r="29" spans="1:28" x14ac:dyDescent="0.25">
      <c r="A29" s="4" t="s">
        <v>29</v>
      </c>
      <c r="B29" t="s">
        <v>3</v>
      </c>
      <c r="C29" s="2">
        <v>43936</v>
      </c>
      <c r="D29" s="22" t="s">
        <v>4</v>
      </c>
      <c r="E29" t="s">
        <v>26</v>
      </c>
      <c r="F29" s="19">
        <f t="shared" si="8"/>
        <v>35</v>
      </c>
      <c r="G29" s="17">
        <f>LN(((F29-20)/70)/(1-(F29-20)/70))</f>
        <v>-1.2992829841302609</v>
      </c>
      <c r="H29" s="20">
        <v>999</v>
      </c>
      <c r="I29" s="19">
        <f t="shared" si="2"/>
        <v>999</v>
      </c>
      <c r="J29" s="14">
        <f t="shared" si="3"/>
        <v>0.72886378975002508</v>
      </c>
      <c r="K29" s="15">
        <f>C29+J29*28</f>
        <v>43956.408186113003</v>
      </c>
      <c r="L29" s="31">
        <f>K29-32</f>
        <v>43924.408186113003</v>
      </c>
      <c r="N29" s="15"/>
      <c r="R29" s="4" t="s">
        <v>29</v>
      </c>
      <c r="S29">
        <v>50.5</v>
      </c>
      <c r="T29">
        <v>76.900000000000006</v>
      </c>
      <c r="U29" s="57">
        <f t="shared" si="5"/>
        <v>98.743512287499996</v>
      </c>
      <c r="V29" s="57"/>
    </row>
    <row r="30" spans="1:28" x14ac:dyDescent="0.25">
      <c r="A30" s="4" t="s">
        <v>29</v>
      </c>
      <c r="B30" t="s">
        <v>4</v>
      </c>
      <c r="C30" s="2">
        <v>43936</v>
      </c>
      <c r="D30" s="22" t="s">
        <v>4</v>
      </c>
      <c r="E30" t="s">
        <v>27</v>
      </c>
      <c r="F30" s="19">
        <f t="shared" si="8"/>
        <v>25</v>
      </c>
      <c r="G30" s="17">
        <f t="shared" si="1"/>
        <v>-2.5649493574615367</v>
      </c>
      <c r="H30" s="20">
        <v>999</v>
      </c>
      <c r="I30" s="19">
        <f t="shared" si="2"/>
        <v>999</v>
      </c>
      <c r="J30" s="14">
        <f t="shared" si="3"/>
        <v>0.79984235996644304</v>
      </c>
      <c r="K30" s="15">
        <f t="shared" si="0"/>
        <v>43958.395586079059</v>
      </c>
      <c r="L30" s="31">
        <f t="shared" si="4"/>
        <v>43926.395586079059</v>
      </c>
      <c r="M30" t="s">
        <v>138</v>
      </c>
      <c r="N30" s="15">
        <v>43972</v>
      </c>
      <c r="O30">
        <v>4</v>
      </c>
      <c r="R30" s="4" t="s">
        <v>29</v>
      </c>
      <c r="S30">
        <v>50.4</v>
      </c>
      <c r="T30">
        <v>77.2</v>
      </c>
      <c r="U30" s="57">
        <f t="shared" si="5"/>
        <v>98.736527231999986</v>
      </c>
      <c r="V30" s="57"/>
    </row>
    <row r="31" spans="1:28" x14ac:dyDescent="0.25">
      <c r="A31" s="4" t="s">
        <v>29</v>
      </c>
      <c r="B31" t="s">
        <v>5</v>
      </c>
      <c r="C31" s="2">
        <v>43936</v>
      </c>
      <c r="D31" s="22" t="s">
        <v>4</v>
      </c>
      <c r="E31" t="s">
        <v>28</v>
      </c>
      <c r="F31" s="19">
        <v>21</v>
      </c>
      <c r="G31" s="17">
        <f t="shared" si="1"/>
        <v>-4.2341065045972597</v>
      </c>
      <c r="H31" s="20">
        <v>999</v>
      </c>
      <c r="I31" s="19">
        <f t="shared" si="2"/>
        <v>999</v>
      </c>
      <c r="J31" s="14">
        <f t="shared" si="3"/>
        <v>0.89344869277781436</v>
      </c>
      <c r="K31" s="15">
        <f t="shared" si="0"/>
        <v>43961.016563397781</v>
      </c>
      <c r="L31" s="31">
        <f t="shared" si="4"/>
        <v>43929.016563397781</v>
      </c>
      <c r="M31" t="s">
        <v>140</v>
      </c>
      <c r="N31" s="15">
        <v>43972</v>
      </c>
      <c r="O31">
        <v>4</v>
      </c>
      <c r="R31" s="4" t="s">
        <v>29</v>
      </c>
      <c r="S31">
        <v>50.4</v>
      </c>
      <c r="T31">
        <v>71.8</v>
      </c>
      <c r="U31" s="57">
        <f t="shared" si="5"/>
        <v>91.830086207999983</v>
      </c>
      <c r="V31" s="57">
        <f t="shared" ref="V31" si="18">SUM(U29:U31)</f>
        <v>289.31012572750001</v>
      </c>
      <c r="AB31">
        <v>289.31012572750001</v>
      </c>
    </row>
    <row r="32" spans="1:28" x14ac:dyDescent="0.25">
      <c r="A32" s="4" t="s">
        <v>30</v>
      </c>
      <c r="B32" t="s">
        <v>3</v>
      </c>
      <c r="C32" s="2">
        <v>43948</v>
      </c>
      <c r="D32" s="22" t="s">
        <v>43</v>
      </c>
      <c r="E32" t="s">
        <v>19</v>
      </c>
      <c r="F32" s="19">
        <f t="shared" si="8"/>
        <v>90</v>
      </c>
      <c r="G32" s="17" t="e">
        <f t="shared" si="1"/>
        <v>#DIV/0!</v>
      </c>
      <c r="H32" s="20">
        <v>3</v>
      </c>
      <c r="I32" s="17">
        <f t="shared" si="2"/>
        <v>4.2857142857142858E-2</v>
      </c>
      <c r="J32" s="14">
        <f t="shared" si="3"/>
        <v>0.33984285714285711</v>
      </c>
      <c r="K32" s="15">
        <f t="shared" si="0"/>
        <v>43957.515599999999</v>
      </c>
      <c r="L32" s="31">
        <f t="shared" si="4"/>
        <v>43925.515599999999</v>
      </c>
      <c r="R32" s="4" t="s">
        <v>30</v>
      </c>
      <c r="S32">
        <v>51.5</v>
      </c>
      <c r="T32">
        <v>70.599999999999994</v>
      </c>
      <c r="U32" s="57">
        <f t="shared" ref="U32:U34" si="19">T32*S32*0.5035*S32/1000</f>
        <v>94.279795974999985</v>
      </c>
      <c r="V32" s="57"/>
    </row>
    <row r="33" spans="1:29" x14ac:dyDescent="0.25">
      <c r="A33" s="4" t="s">
        <v>30</v>
      </c>
      <c r="B33" t="s">
        <v>4</v>
      </c>
      <c r="C33" s="2">
        <v>43948</v>
      </c>
      <c r="D33" s="22" t="s">
        <v>43</v>
      </c>
      <c r="E33" t="s">
        <v>19</v>
      </c>
      <c r="F33" s="19">
        <f t="shared" si="8"/>
        <v>90</v>
      </c>
      <c r="G33" s="17" t="e">
        <f t="shared" si="1"/>
        <v>#DIV/0!</v>
      </c>
      <c r="H33" s="20">
        <v>3</v>
      </c>
      <c r="I33" s="17">
        <f t="shared" si="2"/>
        <v>4.2857142857142858E-2</v>
      </c>
      <c r="J33" s="14">
        <f t="shared" si="3"/>
        <v>0.33984285714285711</v>
      </c>
      <c r="K33" s="15">
        <f t="shared" si="0"/>
        <v>43957.515599999999</v>
      </c>
      <c r="L33" s="31">
        <f t="shared" si="4"/>
        <v>43925.515599999999</v>
      </c>
      <c r="R33" s="4" t="s">
        <v>30</v>
      </c>
      <c r="S33">
        <v>51.8</v>
      </c>
      <c r="T33">
        <v>72.099999999999994</v>
      </c>
      <c r="U33" s="57">
        <f t="shared" si="19"/>
        <v>97.40791761399997</v>
      </c>
      <c r="V33" s="57"/>
      <c r="AA33" s="56"/>
    </row>
    <row r="34" spans="1:29" x14ac:dyDescent="0.25">
      <c r="A34" s="4" t="s">
        <v>30</v>
      </c>
      <c r="B34" t="s">
        <v>5</v>
      </c>
      <c r="C34" s="2">
        <v>43948</v>
      </c>
      <c r="D34" s="22" t="s">
        <v>43</v>
      </c>
      <c r="E34" t="s">
        <v>19</v>
      </c>
      <c r="F34" s="19">
        <f t="shared" si="8"/>
        <v>90</v>
      </c>
      <c r="G34" s="17" t="e">
        <f t="shared" si="1"/>
        <v>#DIV/0!</v>
      </c>
      <c r="H34" s="20">
        <v>3</v>
      </c>
      <c r="I34" s="17">
        <f t="shared" si="2"/>
        <v>4.2857142857142858E-2</v>
      </c>
      <c r="J34" s="14">
        <f t="shared" si="3"/>
        <v>0.33984285714285711</v>
      </c>
      <c r="K34" s="15">
        <f t="shared" ref="K34:K58" si="20">C34+J34*28</f>
        <v>43957.515599999999</v>
      </c>
      <c r="L34" s="31">
        <f t="shared" si="4"/>
        <v>43925.515599999999</v>
      </c>
      <c r="R34" s="4" t="s">
        <v>30</v>
      </c>
      <c r="S34">
        <v>50.7</v>
      </c>
      <c r="T34">
        <v>70.2</v>
      </c>
      <c r="U34" s="57">
        <f t="shared" si="19"/>
        <v>90.855768393000005</v>
      </c>
      <c r="V34" s="57">
        <f t="shared" ref="V34" si="21">SUM(U32:U34)</f>
        <v>282.54348198199995</v>
      </c>
      <c r="AB34" s="14">
        <v>282.54348198199995</v>
      </c>
      <c r="AC34" s="56"/>
    </row>
    <row r="35" spans="1:29" x14ac:dyDescent="0.25">
      <c r="A35" s="4" t="s">
        <v>31</v>
      </c>
      <c r="B35" t="s">
        <v>3</v>
      </c>
      <c r="C35" s="2">
        <v>43936</v>
      </c>
      <c r="D35" s="22" t="s">
        <v>4</v>
      </c>
      <c r="E35" t="s">
        <v>32</v>
      </c>
      <c r="F35" s="19">
        <f t="shared" si="8"/>
        <v>30</v>
      </c>
      <c r="G35" s="17">
        <f t="shared" si="1"/>
        <v>-1.791759469228055</v>
      </c>
      <c r="H35" s="20">
        <v>999</v>
      </c>
      <c r="I35" s="19">
        <f t="shared" si="2"/>
        <v>999</v>
      </c>
      <c r="J35" s="14">
        <f t="shared" si="3"/>
        <v>0.75648187103430931</v>
      </c>
      <c r="K35" s="15">
        <f t="shared" si="20"/>
        <v>43957.181492388961</v>
      </c>
      <c r="L35" s="31">
        <f t="shared" si="4"/>
        <v>43925.181492388961</v>
      </c>
      <c r="R35" s="4" t="s">
        <v>31</v>
      </c>
      <c r="S35">
        <v>53.3</v>
      </c>
      <c r="T35">
        <v>73.099999999999994</v>
      </c>
      <c r="U35" s="57">
        <f t="shared" ref="U35:U37" si="22">T35*S35*0.5035*S35/1000</f>
        <v>104.56137120649997</v>
      </c>
      <c r="V35" s="57"/>
      <c r="AB35" s="14"/>
      <c r="AC35" s="56"/>
    </row>
    <row r="36" spans="1:29" x14ac:dyDescent="0.25">
      <c r="A36" s="4" t="s">
        <v>31</v>
      </c>
      <c r="B36" t="s">
        <v>4</v>
      </c>
      <c r="C36" s="2">
        <v>43936</v>
      </c>
      <c r="D36" s="22" t="s">
        <v>4</v>
      </c>
      <c r="E36" t="s">
        <v>33</v>
      </c>
      <c r="F36" s="19">
        <v>21</v>
      </c>
      <c r="G36" s="17">
        <f t="shared" si="1"/>
        <v>-4.2341065045972597</v>
      </c>
      <c r="H36" s="20">
        <v>999</v>
      </c>
      <c r="I36" s="19">
        <f t="shared" si="2"/>
        <v>999</v>
      </c>
      <c r="J36" s="14">
        <f t="shared" si="3"/>
        <v>0.89344869277781436</v>
      </c>
      <c r="K36" s="15">
        <f t="shared" si="20"/>
        <v>43961.016563397781</v>
      </c>
      <c r="L36" s="31">
        <f t="shared" si="4"/>
        <v>43929.016563397781</v>
      </c>
      <c r="M36" t="s">
        <v>138</v>
      </c>
      <c r="N36" s="15">
        <v>43972</v>
      </c>
      <c r="O36">
        <v>1</v>
      </c>
      <c r="R36" s="4" t="s">
        <v>31</v>
      </c>
      <c r="S36">
        <v>50.7</v>
      </c>
      <c r="T36">
        <v>68.3</v>
      </c>
      <c r="U36" s="57">
        <f t="shared" si="22"/>
        <v>88.3967091345</v>
      </c>
      <c r="V36" s="57"/>
      <c r="AB36" s="14"/>
      <c r="AC36" s="56"/>
    </row>
    <row r="37" spans="1:29" x14ac:dyDescent="0.25">
      <c r="A37" s="4" t="s">
        <v>31</v>
      </c>
      <c r="B37" t="s">
        <v>5</v>
      </c>
      <c r="C37" s="2">
        <v>43936</v>
      </c>
      <c r="D37" s="22" t="s">
        <v>4</v>
      </c>
      <c r="E37" t="s">
        <v>34</v>
      </c>
      <c r="F37" s="19">
        <f t="shared" si="8"/>
        <v>40</v>
      </c>
      <c r="G37" s="17">
        <f t="shared" si="1"/>
        <v>-0.91629073187415511</v>
      </c>
      <c r="H37" s="20">
        <v>999</v>
      </c>
      <c r="I37" s="19">
        <f t="shared" si="2"/>
        <v>999</v>
      </c>
      <c r="J37" s="14">
        <f t="shared" si="3"/>
        <v>0.70738558424350262</v>
      </c>
      <c r="K37" s="15">
        <f t="shared" si="20"/>
        <v>43955.806796358818</v>
      </c>
      <c r="L37" s="31">
        <f t="shared" si="4"/>
        <v>43923.806796358818</v>
      </c>
      <c r="R37" s="4" t="s">
        <v>31</v>
      </c>
      <c r="S37">
        <v>51.2</v>
      </c>
      <c r="T37">
        <v>73.7</v>
      </c>
      <c r="U37" s="57">
        <f t="shared" si="22"/>
        <v>97.276264448000006</v>
      </c>
      <c r="V37" s="57">
        <f t="shared" ref="V37" si="23">SUM(U35:U37)</f>
        <v>290.23434478899998</v>
      </c>
      <c r="AB37">
        <v>290.23434478899998</v>
      </c>
    </row>
    <row r="38" spans="1:29" x14ac:dyDescent="0.25">
      <c r="A38" s="4" t="s">
        <v>35</v>
      </c>
      <c r="B38" t="s">
        <v>3</v>
      </c>
      <c r="C38" s="2">
        <v>43948</v>
      </c>
      <c r="D38" s="22" t="s">
        <v>43</v>
      </c>
      <c r="E38" t="s">
        <v>11</v>
      </c>
      <c r="F38" s="19">
        <f t="shared" si="8"/>
        <v>90</v>
      </c>
      <c r="G38" s="17" t="e">
        <f t="shared" si="1"/>
        <v>#DIV/0!</v>
      </c>
      <c r="H38" s="20">
        <v>2</v>
      </c>
      <c r="I38" s="17">
        <f t="shared" si="2"/>
        <v>2.8571428571428571E-2</v>
      </c>
      <c r="J38" s="14">
        <f t="shared" si="3"/>
        <v>0.39122857142857143</v>
      </c>
      <c r="K38" s="15">
        <f t="shared" si="20"/>
        <v>43958.954400000002</v>
      </c>
      <c r="L38" s="31">
        <f t="shared" si="4"/>
        <v>43926.954400000002</v>
      </c>
      <c r="R38" s="4" t="s">
        <v>35</v>
      </c>
      <c r="S38">
        <v>50.3</v>
      </c>
      <c r="T38">
        <v>70.599999999999994</v>
      </c>
      <c r="U38" s="57">
        <f t="shared" ref="U38:U40" si="24">T38*S38*0.5035*S38/1000</f>
        <v>89.937362238999967</v>
      </c>
      <c r="V38" s="57"/>
    </row>
    <row r="39" spans="1:29" x14ac:dyDescent="0.25">
      <c r="A39" s="4" t="s">
        <v>35</v>
      </c>
      <c r="B39" t="s">
        <v>4</v>
      </c>
      <c r="C39" s="2">
        <v>43948</v>
      </c>
      <c r="D39" s="22" t="s">
        <v>5</v>
      </c>
      <c r="E39" t="s">
        <v>6</v>
      </c>
      <c r="F39" s="19">
        <v>85</v>
      </c>
      <c r="G39" s="17">
        <f t="shared" si="1"/>
        <v>2.5649493574615372</v>
      </c>
      <c r="H39" s="20">
        <v>999</v>
      </c>
      <c r="I39" s="19">
        <f t="shared" si="2"/>
        <v>999</v>
      </c>
      <c r="J39" s="14">
        <f t="shared" si="3"/>
        <v>0.51215764003355702</v>
      </c>
      <c r="K39" s="15">
        <f t="shared" si="20"/>
        <v>43962.340413920938</v>
      </c>
      <c r="L39" s="31">
        <f t="shared" si="4"/>
        <v>43930.340413920938</v>
      </c>
      <c r="R39" s="4" t="s">
        <v>35</v>
      </c>
      <c r="S39">
        <v>50.3</v>
      </c>
      <c r="T39">
        <v>73.3</v>
      </c>
      <c r="U39" s="57">
        <f t="shared" si="24"/>
        <v>93.376893089499973</v>
      </c>
      <c r="V39" s="57"/>
      <c r="AB39" s="14"/>
      <c r="AC39" s="56"/>
    </row>
    <row r="40" spans="1:29" x14ac:dyDescent="0.25">
      <c r="A40" s="4" t="s">
        <v>35</v>
      </c>
      <c r="B40" t="s">
        <v>5</v>
      </c>
      <c r="C40" s="2">
        <v>43948</v>
      </c>
      <c r="D40" s="22" t="s">
        <v>5</v>
      </c>
      <c r="E40" t="s">
        <v>6</v>
      </c>
      <c r="F40" s="19">
        <v>85</v>
      </c>
      <c r="G40" s="17">
        <f t="shared" si="1"/>
        <v>2.5649493574615372</v>
      </c>
      <c r="H40" s="20">
        <v>999</v>
      </c>
      <c r="I40" s="19">
        <f t="shared" si="2"/>
        <v>999</v>
      </c>
      <c r="J40" s="14">
        <f t="shared" si="3"/>
        <v>0.51215764003355702</v>
      </c>
      <c r="K40" s="15">
        <f t="shared" si="20"/>
        <v>43962.340413920938</v>
      </c>
      <c r="L40" s="31">
        <f t="shared" si="4"/>
        <v>43930.340413920938</v>
      </c>
      <c r="R40" s="4" t="s">
        <v>35</v>
      </c>
      <c r="S40">
        <v>48</v>
      </c>
      <c r="T40">
        <v>70</v>
      </c>
      <c r="U40" s="57">
        <f t="shared" si="24"/>
        <v>81.204479999999975</v>
      </c>
      <c r="V40" s="57">
        <f t="shared" ref="V40" si="25">SUM(U38:U40)</f>
        <v>264.51873532849993</v>
      </c>
      <c r="AB40" s="14">
        <v>264.51873532849993</v>
      </c>
      <c r="AC40" s="56"/>
    </row>
    <row r="41" spans="1:29" x14ac:dyDescent="0.25">
      <c r="A41" s="4" t="s">
        <v>36</v>
      </c>
      <c r="B41" t="s">
        <v>3</v>
      </c>
      <c r="C41" s="2">
        <v>43948</v>
      </c>
      <c r="D41" s="22" t="s">
        <v>4</v>
      </c>
      <c r="E41" t="s">
        <v>32</v>
      </c>
      <c r="F41" s="19">
        <f t="shared" si="8"/>
        <v>30</v>
      </c>
      <c r="G41" s="17">
        <f t="shared" si="1"/>
        <v>-1.791759469228055</v>
      </c>
      <c r="H41" s="20">
        <v>999</v>
      </c>
      <c r="I41" s="19">
        <f t="shared" si="2"/>
        <v>999</v>
      </c>
      <c r="J41" s="14">
        <f t="shared" si="3"/>
        <v>0.75648187103430931</v>
      </c>
      <c r="K41" s="15">
        <f t="shared" si="20"/>
        <v>43969.181492388961</v>
      </c>
      <c r="L41" s="31">
        <f t="shared" si="4"/>
        <v>43937.181492388961</v>
      </c>
      <c r="M41" t="s">
        <v>141</v>
      </c>
      <c r="N41" s="15">
        <v>43972</v>
      </c>
      <c r="O41">
        <v>-2</v>
      </c>
      <c r="R41" s="4" t="s">
        <v>36</v>
      </c>
      <c r="S41">
        <v>49.6</v>
      </c>
      <c r="T41">
        <v>68.900000000000006</v>
      </c>
      <c r="U41" s="57">
        <f t="shared" ref="U41:U43" si="26">T41*S41*0.5035*S41/1000</f>
        <v>85.345779583999999</v>
      </c>
      <c r="V41" s="57"/>
      <c r="AB41" s="14"/>
      <c r="AC41" s="56"/>
    </row>
    <row r="42" spans="1:29" x14ac:dyDescent="0.25">
      <c r="A42" s="4" t="s">
        <v>36</v>
      </c>
      <c r="B42" t="s">
        <v>4</v>
      </c>
      <c r="C42" s="2">
        <v>43948</v>
      </c>
      <c r="D42" s="22" t="s">
        <v>4</v>
      </c>
      <c r="E42" t="s">
        <v>25</v>
      </c>
      <c r="F42" s="19">
        <f t="shared" si="8"/>
        <v>60</v>
      </c>
      <c r="G42" s="17">
        <f t="shared" si="1"/>
        <v>0.28768207245178085</v>
      </c>
      <c r="H42" s="20">
        <v>999</v>
      </c>
      <c r="I42" s="19">
        <f t="shared" si="2"/>
        <v>999</v>
      </c>
      <c r="J42" s="14">
        <f t="shared" si="3"/>
        <v>0.63986678937690411</v>
      </c>
      <c r="K42" s="15">
        <f t="shared" si="20"/>
        <v>43965.916270102556</v>
      </c>
      <c r="L42" s="31">
        <f t="shared" si="4"/>
        <v>43933.916270102556</v>
      </c>
      <c r="M42" t="s">
        <v>140</v>
      </c>
      <c r="N42" s="15">
        <v>43972</v>
      </c>
      <c r="O42">
        <v>0</v>
      </c>
      <c r="R42" s="4" t="s">
        <v>36</v>
      </c>
      <c r="S42">
        <v>49.8</v>
      </c>
      <c r="T42">
        <v>70</v>
      </c>
      <c r="U42" s="57">
        <f t="shared" si="26"/>
        <v>87.409009799999978</v>
      </c>
      <c r="V42" s="57"/>
    </row>
    <row r="43" spans="1:29" x14ac:dyDescent="0.25">
      <c r="A43" s="4" t="s">
        <v>36</v>
      </c>
      <c r="B43" t="s">
        <v>5</v>
      </c>
      <c r="C43" s="2">
        <v>43948</v>
      </c>
      <c r="D43" s="22" t="s">
        <v>4</v>
      </c>
      <c r="E43" t="s">
        <v>26</v>
      </c>
      <c r="F43" s="19">
        <f t="shared" si="8"/>
        <v>35</v>
      </c>
      <c r="G43" s="17">
        <f t="shared" si="1"/>
        <v>-1.2992829841302609</v>
      </c>
      <c r="H43" s="20">
        <v>999</v>
      </c>
      <c r="I43" s="19">
        <f t="shared" si="2"/>
        <v>999</v>
      </c>
      <c r="J43" s="14">
        <f t="shared" si="3"/>
        <v>0.72886378975002508</v>
      </c>
      <c r="K43" s="15">
        <f t="shared" si="20"/>
        <v>43968.408186113003</v>
      </c>
      <c r="L43" s="31">
        <f t="shared" si="4"/>
        <v>43936.408186113003</v>
      </c>
      <c r="R43" s="4" t="s">
        <v>36</v>
      </c>
      <c r="S43">
        <v>50.1</v>
      </c>
      <c r="T43">
        <v>66.599999999999994</v>
      </c>
      <c r="U43" s="57">
        <f t="shared" si="26"/>
        <v>84.168416330999989</v>
      </c>
      <c r="V43" s="57">
        <f t="shared" ref="V43" si="27">SUM(U41:U43)</f>
        <v>256.92320571499999</v>
      </c>
      <c r="AB43">
        <v>256.92320571499999</v>
      </c>
    </row>
    <row r="44" spans="1:29" x14ac:dyDescent="0.25">
      <c r="A44" s="4" t="s">
        <v>37</v>
      </c>
      <c r="B44" t="s">
        <v>3</v>
      </c>
      <c r="C44" s="2">
        <v>43948</v>
      </c>
      <c r="D44" s="22" t="s">
        <v>5</v>
      </c>
      <c r="E44" t="s">
        <v>10</v>
      </c>
      <c r="F44" s="19">
        <v>85</v>
      </c>
      <c r="G44" s="17">
        <f t="shared" si="1"/>
        <v>2.5649493574615372</v>
      </c>
      <c r="H44" s="20">
        <v>999</v>
      </c>
      <c r="I44" s="19">
        <f t="shared" si="2"/>
        <v>999</v>
      </c>
      <c r="J44" s="14">
        <f t="shared" si="3"/>
        <v>0.51215764003355702</v>
      </c>
      <c r="K44" s="15">
        <f t="shared" si="20"/>
        <v>43962.340413920938</v>
      </c>
      <c r="L44" s="31">
        <f t="shared" si="4"/>
        <v>43930.340413920938</v>
      </c>
      <c r="R44" s="4" t="s">
        <v>37</v>
      </c>
      <c r="S44">
        <v>52</v>
      </c>
      <c r="T44">
        <v>70</v>
      </c>
      <c r="U44" s="57">
        <f t="shared" ref="U44:U46" si="28">T44*S44*0.5035*S44/1000</f>
        <v>95.302479999999974</v>
      </c>
      <c r="V44" s="57"/>
    </row>
    <row r="45" spans="1:29" x14ac:dyDescent="0.25">
      <c r="A45" s="4" t="s">
        <v>37</v>
      </c>
      <c r="B45" t="s">
        <v>4</v>
      </c>
      <c r="C45" s="2">
        <v>43948</v>
      </c>
      <c r="D45" s="22" t="s">
        <v>5</v>
      </c>
      <c r="E45" t="s">
        <v>10</v>
      </c>
      <c r="F45" s="19">
        <v>85</v>
      </c>
      <c r="G45" s="17">
        <f t="shared" si="1"/>
        <v>2.5649493574615372</v>
      </c>
      <c r="H45" s="20">
        <v>999</v>
      </c>
      <c r="I45" s="19">
        <f t="shared" si="2"/>
        <v>999</v>
      </c>
      <c r="J45" s="14">
        <f t="shared" si="3"/>
        <v>0.51215764003355702</v>
      </c>
      <c r="K45" s="15">
        <f t="shared" si="20"/>
        <v>43962.340413920938</v>
      </c>
      <c r="L45" s="31">
        <f t="shared" si="4"/>
        <v>43930.340413920938</v>
      </c>
      <c r="R45" s="4" t="s">
        <v>37</v>
      </c>
      <c r="S45">
        <v>51.4</v>
      </c>
      <c r="T45">
        <v>66.599999999999994</v>
      </c>
      <c r="U45" s="57">
        <f t="shared" si="28"/>
        <v>88.593108875999988</v>
      </c>
      <c r="V45" s="57"/>
      <c r="Y45" s="15"/>
      <c r="AC45" s="14"/>
    </row>
    <row r="46" spans="1:29" x14ac:dyDescent="0.25">
      <c r="A46" s="4" t="s">
        <v>37</v>
      </c>
      <c r="B46" t="s">
        <v>5</v>
      </c>
      <c r="C46" s="2">
        <v>43948</v>
      </c>
      <c r="D46" s="22" t="s">
        <v>5</v>
      </c>
      <c r="E46" t="s">
        <v>10</v>
      </c>
      <c r="F46" s="19">
        <v>85</v>
      </c>
      <c r="G46" s="17">
        <f t="shared" si="1"/>
        <v>2.5649493574615372</v>
      </c>
      <c r="H46" s="20">
        <v>999</v>
      </c>
      <c r="I46" s="19">
        <f t="shared" si="2"/>
        <v>999</v>
      </c>
      <c r="J46" s="14">
        <f t="shared" si="3"/>
        <v>0.51215764003355702</v>
      </c>
      <c r="K46" s="15">
        <f t="shared" si="20"/>
        <v>43962.340413920938</v>
      </c>
      <c r="L46" s="31">
        <f t="shared" si="4"/>
        <v>43930.340413920938</v>
      </c>
      <c r="R46" s="4" t="s">
        <v>37</v>
      </c>
      <c r="S46">
        <v>51.2</v>
      </c>
      <c r="T46">
        <v>70.400000000000006</v>
      </c>
      <c r="U46" s="57">
        <f t="shared" si="28"/>
        <v>92.920610816000021</v>
      </c>
      <c r="V46" s="57">
        <f t="shared" ref="V46" si="29">SUM(U44:U46)</f>
        <v>276.816199692</v>
      </c>
      <c r="Y46" s="15"/>
      <c r="AB46">
        <v>276.816199692</v>
      </c>
      <c r="AC46" s="14"/>
    </row>
    <row r="47" spans="1:29" x14ac:dyDescent="0.25">
      <c r="A47" s="4" t="s">
        <v>38</v>
      </c>
      <c r="B47" t="s">
        <v>3</v>
      </c>
      <c r="C47" s="2">
        <v>43958</v>
      </c>
      <c r="D47" s="22" t="s">
        <v>43</v>
      </c>
      <c r="E47" t="s">
        <v>11</v>
      </c>
      <c r="F47" s="19">
        <f t="shared" si="8"/>
        <v>90</v>
      </c>
      <c r="G47" s="17" t="e">
        <f t="shared" si="1"/>
        <v>#DIV/0!</v>
      </c>
      <c r="H47" s="20">
        <v>7</v>
      </c>
      <c r="I47" s="17">
        <f t="shared" si="2"/>
        <v>0.1</v>
      </c>
      <c r="J47" s="14">
        <f t="shared" si="3"/>
        <v>0.13429999999999997</v>
      </c>
      <c r="K47" s="15">
        <f t="shared" si="20"/>
        <v>43961.760399999999</v>
      </c>
      <c r="L47" s="31">
        <f t="shared" si="4"/>
        <v>43929.760399999999</v>
      </c>
      <c r="R47" s="4" t="s">
        <v>38</v>
      </c>
      <c r="S47">
        <v>51.3</v>
      </c>
      <c r="T47">
        <v>72.8</v>
      </c>
      <c r="U47" s="57">
        <f t="shared" ref="U47:U49" si="30">T47*S47*0.5035*S47/1000</f>
        <v>96.464070611999986</v>
      </c>
      <c r="V47" s="57"/>
      <c r="W47" s="15"/>
      <c r="Y47" s="1"/>
      <c r="Z47" s="1"/>
      <c r="AA47" s="60"/>
    </row>
    <row r="48" spans="1:29" x14ac:dyDescent="0.25">
      <c r="A48" s="4" t="s">
        <v>38</v>
      </c>
      <c r="B48" t="s">
        <v>4</v>
      </c>
      <c r="C48" s="2">
        <v>43958</v>
      </c>
      <c r="D48" s="22" t="s">
        <v>43</v>
      </c>
      <c r="E48" t="s">
        <v>11</v>
      </c>
      <c r="F48" s="19">
        <f t="shared" si="8"/>
        <v>90</v>
      </c>
      <c r="G48" s="17" t="e">
        <f t="shared" si="1"/>
        <v>#DIV/0!</v>
      </c>
      <c r="H48" s="20">
        <v>7</v>
      </c>
      <c r="I48" s="17">
        <f t="shared" si="2"/>
        <v>0.1</v>
      </c>
      <c r="J48" s="14">
        <f t="shared" si="3"/>
        <v>0.13429999999999997</v>
      </c>
      <c r="K48" s="15">
        <f t="shared" si="20"/>
        <v>43961.760399999999</v>
      </c>
      <c r="L48" s="31">
        <f t="shared" si="4"/>
        <v>43929.760399999999</v>
      </c>
      <c r="R48" s="4" t="s">
        <v>38</v>
      </c>
      <c r="S48">
        <v>51.9</v>
      </c>
      <c r="T48">
        <v>71.8</v>
      </c>
      <c r="U48" s="57">
        <f t="shared" si="30"/>
        <v>97.377503192999981</v>
      </c>
      <c r="V48" s="57"/>
      <c r="W48" s="15"/>
      <c r="Y48" s="62"/>
      <c r="Z48" s="22"/>
    </row>
    <row r="49" spans="1:28" x14ac:dyDescent="0.25">
      <c r="A49" s="4" t="s">
        <v>38</v>
      </c>
      <c r="B49" t="s">
        <v>39</v>
      </c>
      <c r="C49" s="2">
        <v>43958</v>
      </c>
      <c r="D49" s="22" t="s">
        <v>43</v>
      </c>
      <c r="E49" t="s">
        <v>11</v>
      </c>
      <c r="F49" s="19">
        <f t="shared" si="8"/>
        <v>90</v>
      </c>
      <c r="G49" s="17" t="e">
        <f t="shared" si="1"/>
        <v>#DIV/0!</v>
      </c>
      <c r="H49" s="20">
        <v>5</v>
      </c>
      <c r="I49" s="17">
        <f t="shared" si="2"/>
        <v>7.1428571428571425E-2</v>
      </c>
      <c r="J49" s="14">
        <f t="shared" si="3"/>
        <v>0.2370714285714286</v>
      </c>
      <c r="K49" s="15">
        <f t="shared" si="20"/>
        <v>43964.637999999999</v>
      </c>
      <c r="L49" s="31">
        <f t="shared" si="4"/>
        <v>43932.637999999999</v>
      </c>
      <c r="M49" t="s">
        <v>140</v>
      </c>
      <c r="N49" s="15">
        <v>43972</v>
      </c>
      <c r="O49">
        <v>1</v>
      </c>
      <c r="R49" s="4" t="s">
        <v>38</v>
      </c>
      <c r="S49">
        <v>51.7</v>
      </c>
      <c r="T49">
        <v>73.900000000000006</v>
      </c>
      <c r="U49" s="57">
        <f t="shared" si="30"/>
        <v>99.454628498500014</v>
      </c>
      <c r="V49" s="57">
        <f t="shared" ref="V49" si="31">SUM(U47:U49)</f>
        <v>293.29620230349997</v>
      </c>
      <c r="W49" s="15"/>
      <c r="Y49" s="62"/>
      <c r="Z49" s="22"/>
      <c r="AB49">
        <v>293.29620230349997</v>
      </c>
    </row>
    <row r="50" spans="1:28" x14ac:dyDescent="0.25">
      <c r="A50" s="4" t="s">
        <v>40</v>
      </c>
      <c r="B50" t="s">
        <v>3</v>
      </c>
      <c r="C50" s="2">
        <v>43958</v>
      </c>
      <c r="D50" s="22" t="s">
        <v>5</v>
      </c>
      <c r="E50" t="s">
        <v>6</v>
      </c>
      <c r="F50" s="19">
        <v>85</v>
      </c>
      <c r="G50" s="17">
        <f t="shared" si="1"/>
        <v>2.5649493574615372</v>
      </c>
      <c r="H50" s="20">
        <v>999</v>
      </c>
      <c r="I50" s="19">
        <f t="shared" si="2"/>
        <v>999</v>
      </c>
      <c r="J50" s="14">
        <f t="shared" si="3"/>
        <v>0.51215764003355702</v>
      </c>
      <c r="K50" s="15">
        <f t="shared" si="20"/>
        <v>43972.340413920938</v>
      </c>
      <c r="L50" s="31">
        <f t="shared" si="4"/>
        <v>43940.340413920938</v>
      </c>
      <c r="R50" s="4" t="s">
        <v>40</v>
      </c>
      <c r="S50">
        <v>48.2</v>
      </c>
      <c r="T50">
        <v>74.5</v>
      </c>
      <c r="U50" s="57">
        <f t="shared" ref="U50:U52" si="32">T50*S50*0.5035*S50/1000</f>
        <v>87.146474830000002</v>
      </c>
      <c r="V50" s="57"/>
      <c r="X50" s="62"/>
      <c r="Y50" s="22"/>
    </row>
    <row r="51" spans="1:28" x14ac:dyDescent="0.25">
      <c r="A51" s="4" t="s">
        <v>40</v>
      </c>
      <c r="B51" t="s">
        <v>4</v>
      </c>
      <c r="C51" s="2">
        <v>43958</v>
      </c>
      <c r="D51" s="22" t="s">
        <v>5</v>
      </c>
      <c r="E51" t="s">
        <v>6</v>
      </c>
      <c r="F51" s="19">
        <v>85</v>
      </c>
      <c r="G51" s="17">
        <f t="shared" si="1"/>
        <v>2.5649493574615372</v>
      </c>
      <c r="H51" s="20">
        <v>999</v>
      </c>
      <c r="I51" s="19">
        <f t="shared" si="2"/>
        <v>999</v>
      </c>
      <c r="J51" s="14">
        <f t="shared" si="3"/>
        <v>0.51215764003355702</v>
      </c>
      <c r="K51" s="15">
        <f t="shared" si="20"/>
        <v>43972.340413920938</v>
      </c>
      <c r="L51" s="31">
        <f t="shared" si="4"/>
        <v>43940.340413920938</v>
      </c>
      <c r="M51" t="s">
        <v>171</v>
      </c>
      <c r="N51" s="15">
        <v>43972</v>
      </c>
      <c r="O51">
        <v>2</v>
      </c>
      <c r="R51" s="4" t="s">
        <v>40</v>
      </c>
      <c r="S51">
        <v>50.7</v>
      </c>
      <c r="T51">
        <v>72.599999999999994</v>
      </c>
      <c r="U51" s="57">
        <f t="shared" si="32"/>
        <v>93.961948508999996</v>
      </c>
      <c r="V51" s="57"/>
      <c r="X51" s="62"/>
      <c r="Y51" s="22"/>
    </row>
    <row r="52" spans="1:28" x14ac:dyDescent="0.25">
      <c r="A52" s="4" t="s">
        <v>40</v>
      </c>
      <c r="B52" t="s">
        <v>5</v>
      </c>
      <c r="C52" s="2">
        <v>43958</v>
      </c>
      <c r="D52" s="22" t="s">
        <v>5</v>
      </c>
      <c r="E52" t="s">
        <v>6</v>
      </c>
      <c r="F52" s="19">
        <v>85</v>
      </c>
      <c r="G52" s="17">
        <f t="shared" si="1"/>
        <v>2.5649493574615372</v>
      </c>
      <c r="H52" s="20">
        <v>999</v>
      </c>
      <c r="I52" s="19">
        <f t="shared" si="2"/>
        <v>999</v>
      </c>
      <c r="J52" s="14">
        <f t="shared" si="3"/>
        <v>0.51215764003355702</v>
      </c>
      <c r="K52" s="15">
        <f t="shared" si="20"/>
        <v>43972.340413920938</v>
      </c>
      <c r="L52" s="31">
        <f t="shared" si="4"/>
        <v>43940.340413920938</v>
      </c>
      <c r="R52" s="4" t="s">
        <v>40</v>
      </c>
      <c r="S52">
        <v>48.2</v>
      </c>
      <c r="T52">
        <v>73.8</v>
      </c>
      <c r="U52" s="57">
        <f t="shared" si="32"/>
        <v>86.327648891999999</v>
      </c>
      <c r="V52" s="57">
        <f t="shared" ref="V52" si="33">SUM(U50:U52)</f>
        <v>267.43607223100003</v>
      </c>
      <c r="X52" s="62"/>
      <c r="Y52" s="22"/>
      <c r="AB52">
        <v>267.43607223100003</v>
      </c>
    </row>
    <row r="53" spans="1:28" x14ac:dyDescent="0.25">
      <c r="A53" s="4" t="s">
        <v>41</v>
      </c>
      <c r="B53" t="s">
        <v>3</v>
      </c>
      <c r="C53" s="2">
        <v>43958</v>
      </c>
      <c r="D53" s="22" t="s">
        <v>43</v>
      </c>
      <c r="E53" t="s">
        <v>11</v>
      </c>
      <c r="F53" s="19">
        <f t="shared" si="8"/>
        <v>90</v>
      </c>
      <c r="G53" s="17" t="e">
        <f t="shared" si="1"/>
        <v>#DIV/0!</v>
      </c>
      <c r="H53" s="20">
        <v>5</v>
      </c>
      <c r="I53" s="17">
        <f t="shared" si="2"/>
        <v>7.1428571428571425E-2</v>
      </c>
      <c r="J53" s="14">
        <f t="shared" si="3"/>
        <v>0.2370714285714286</v>
      </c>
      <c r="K53" s="15">
        <f t="shared" si="20"/>
        <v>43964.637999999999</v>
      </c>
      <c r="L53" s="31">
        <f t="shared" si="4"/>
        <v>43932.637999999999</v>
      </c>
      <c r="R53" s="4" t="s">
        <v>41</v>
      </c>
      <c r="S53">
        <v>50.4</v>
      </c>
      <c r="T53">
        <v>70.5</v>
      </c>
      <c r="U53" s="57">
        <f t="shared" ref="U53:U55" si="34">T53*S53*0.5035*S53/1000</f>
        <v>90.167424479999994</v>
      </c>
      <c r="V53" s="57"/>
      <c r="W53" s="62"/>
      <c r="X53" s="22"/>
    </row>
    <row r="54" spans="1:28" x14ac:dyDescent="0.25">
      <c r="A54" s="4" t="s">
        <v>41</v>
      </c>
      <c r="B54" t="s">
        <v>4</v>
      </c>
      <c r="C54" s="2">
        <v>43958</v>
      </c>
      <c r="D54" s="22" t="s">
        <v>43</v>
      </c>
      <c r="E54" t="s">
        <v>11</v>
      </c>
      <c r="F54" s="19">
        <f t="shared" si="8"/>
        <v>90</v>
      </c>
      <c r="G54" s="17" t="e">
        <f t="shared" si="1"/>
        <v>#DIV/0!</v>
      </c>
      <c r="H54" s="20">
        <v>3</v>
      </c>
      <c r="I54" s="17">
        <f t="shared" si="2"/>
        <v>4.2857142857142858E-2</v>
      </c>
      <c r="J54" s="14">
        <f t="shared" si="3"/>
        <v>0.33984285714285711</v>
      </c>
      <c r="K54" s="15">
        <f t="shared" si="20"/>
        <v>43967.515599999999</v>
      </c>
      <c r="L54" s="31">
        <f t="shared" si="4"/>
        <v>43935.515599999999</v>
      </c>
      <c r="R54" s="4" t="s">
        <v>41</v>
      </c>
      <c r="S54">
        <v>50.4</v>
      </c>
      <c r="T54">
        <v>67.900000000000006</v>
      </c>
      <c r="U54" s="57">
        <f t="shared" si="34"/>
        <v>86.842101023999987</v>
      </c>
      <c r="V54" s="57"/>
      <c r="W54" s="62"/>
      <c r="X54" s="22"/>
    </row>
    <row r="55" spans="1:28" x14ac:dyDescent="0.25">
      <c r="A55" s="4" t="s">
        <v>41</v>
      </c>
      <c r="B55" t="s">
        <v>5</v>
      </c>
      <c r="C55" s="2">
        <v>43958</v>
      </c>
      <c r="D55" s="22" t="s">
        <v>43</v>
      </c>
      <c r="E55" t="s">
        <v>11</v>
      </c>
      <c r="F55" s="19">
        <f t="shared" si="8"/>
        <v>90</v>
      </c>
      <c r="G55" s="17" t="e">
        <f t="shared" si="1"/>
        <v>#DIV/0!</v>
      </c>
      <c r="H55" s="20">
        <v>5</v>
      </c>
      <c r="I55" s="17">
        <f t="shared" si="2"/>
        <v>7.1428571428571425E-2</v>
      </c>
      <c r="J55" s="14">
        <f t="shared" si="3"/>
        <v>0.2370714285714286</v>
      </c>
      <c r="K55" s="15">
        <f t="shared" si="20"/>
        <v>43964.637999999999</v>
      </c>
      <c r="L55" s="31">
        <f t="shared" si="4"/>
        <v>43932.637999999999</v>
      </c>
      <c r="M55" t="s">
        <v>138</v>
      </c>
      <c r="N55" s="15">
        <v>43972</v>
      </c>
      <c r="O55">
        <v>-2</v>
      </c>
      <c r="R55" s="4" t="s">
        <v>41</v>
      </c>
      <c r="S55">
        <v>48.1</v>
      </c>
      <c r="T55">
        <v>66.099999999999994</v>
      </c>
      <c r="U55" s="57">
        <f t="shared" si="34"/>
        <v>77.000064173499979</v>
      </c>
      <c r="V55" s="57">
        <f t="shared" ref="V55" si="35">SUM(U53:U55)</f>
        <v>254.00958967749995</v>
      </c>
      <c r="Z55" s="56"/>
      <c r="AB55">
        <v>254.00958967749995</v>
      </c>
    </row>
    <row r="56" spans="1:28" x14ac:dyDescent="0.25">
      <c r="A56" s="4" t="s">
        <v>48</v>
      </c>
      <c r="B56" t="s">
        <v>3</v>
      </c>
      <c r="C56" s="2">
        <v>43958</v>
      </c>
      <c r="D56" s="22" t="s">
        <v>43</v>
      </c>
      <c r="E56" t="s">
        <v>11</v>
      </c>
      <c r="F56" s="19">
        <f t="shared" si="8"/>
        <v>90</v>
      </c>
      <c r="G56" s="17" t="e">
        <f t="shared" si="1"/>
        <v>#DIV/0!</v>
      </c>
      <c r="H56" s="20">
        <v>7</v>
      </c>
      <c r="I56" s="17">
        <f t="shared" si="2"/>
        <v>0.1</v>
      </c>
      <c r="J56" s="14">
        <f t="shared" si="3"/>
        <v>0.13429999999999997</v>
      </c>
      <c r="K56" s="15">
        <f t="shared" si="20"/>
        <v>43961.760399999999</v>
      </c>
      <c r="L56" s="31">
        <f t="shared" si="4"/>
        <v>43929.760399999999</v>
      </c>
      <c r="R56" s="4" t="s">
        <v>48</v>
      </c>
      <c r="S56">
        <v>50.3</v>
      </c>
      <c r="T56">
        <v>70.400000000000006</v>
      </c>
      <c r="U56" s="57">
        <f t="shared" ref="U56:U58" si="36">T56*S56*0.5035*S56/1000</f>
        <v>89.682582175999983</v>
      </c>
      <c r="V56" s="57"/>
    </row>
    <row r="57" spans="1:28" x14ac:dyDescent="0.25">
      <c r="A57" s="4" t="s">
        <v>48</v>
      </c>
      <c r="B57" t="s">
        <v>4</v>
      </c>
      <c r="C57" s="2">
        <v>43958</v>
      </c>
      <c r="D57" s="22" t="s">
        <v>43</v>
      </c>
      <c r="E57" t="s">
        <v>11</v>
      </c>
      <c r="F57" s="19">
        <f t="shared" si="8"/>
        <v>90</v>
      </c>
      <c r="G57" s="17" t="e">
        <f t="shared" si="1"/>
        <v>#DIV/0!</v>
      </c>
      <c r="H57" s="20">
        <v>5</v>
      </c>
      <c r="I57" s="17">
        <f t="shared" si="2"/>
        <v>7.1428571428571425E-2</v>
      </c>
      <c r="J57" s="14">
        <f t="shared" si="3"/>
        <v>0.2370714285714286</v>
      </c>
      <c r="K57" s="15">
        <f t="shared" si="20"/>
        <v>43964.637999999999</v>
      </c>
      <c r="L57" s="31">
        <f t="shared" si="4"/>
        <v>43932.637999999999</v>
      </c>
      <c r="M57" t="s">
        <v>141</v>
      </c>
      <c r="N57" s="15">
        <v>43972</v>
      </c>
      <c r="O57">
        <v>5</v>
      </c>
      <c r="R57" s="4" t="s">
        <v>48</v>
      </c>
      <c r="S57">
        <v>50</v>
      </c>
      <c r="T57">
        <v>77.8</v>
      </c>
      <c r="U57" s="57">
        <f t="shared" si="36"/>
        <v>97.930749999999989</v>
      </c>
      <c r="V57" s="57"/>
    </row>
    <row r="58" spans="1:28" x14ac:dyDescent="0.25">
      <c r="A58" s="4" t="s">
        <v>48</v>
      </c>
      <c r="B58" t="s">
        <v>5</v>
      </c>
      <c r="C58" s="2">
        <v>43958</v>
      </c>
      <c r="D58" s="22" t="s">
        <v>43</v>
      </c>
      <c r="E58" t="s">
        <v>11</v>
      </c>
      <c r="F58" s="19">
        <f t="shared" si="8"/>
        <v>90</v>
      </c>
      <c r="G58" s="17" t="e">
        <f t="shared" si="1"/>
        <v>#DIV/0!</v>
      </c>
      <c r="H58" s="20">
        <v>6</v>
      </c>
      <c r="I58" s="17">
        <f t="shared" si="2"/>
        <v>8.5714285714285715E-2</v>
      </c>
      <c r="J58" s="14">
        <f t="shared" si="3"/>
        <v>0.18568571428571429</v>
      </c>
      <c r="K58" s="15">
        <f t="shared" si="20"/>
        <v>43963.199200000003</v>
      </c>
      <c r="L58" s="31">
        <f t="shared" si="4"/>
        <v>43931.199200000003</v>
      </c>
      <c r="M58" t="s">
        <v>140</v>
      </c>
      <c r="N58" s="15">
        <v>43972</v>
      </c>
      <c r="O58">
        <v>4</v>
      </c>
      <c r="R58" s="4" t="s">
        <v>48</v>
      </c>
      <c r="S58" s="20">
        <v>50.6</v>
      </c>
      <c r="T58" s="20">
        <v>74.900000000000006</v>
      </c>
      <c r="U58" s="61">
        <f t="shared" si="36"/>
        <v>96.55668037400001</v>
      </c>
      <c r="V58" s="61">
        <f t="shared" ref="V58" si="37">SUM(U56:U58)</f>
        <v>284.17001254999997</v>
      </c>
      <c r="W58" s="20"/>
      <c r="X58" s="20"/>
      <c r="AB58">
        <v>284.17001254999997</v>
      </c>
    </row>
    <row r="59" spans="1:28" x14ac:dyDescent="0.25">
      <c r="A59" s="23" t="s">
        <v>44</v>
      </c>
      <c r="B59" s="23" t="s">
        <v>3</v>
      </c>
      <c r="C59" s="24">
        <v>43958</v>
      </c>
      <c r="D59" s="25"/>
      <c r="E59" s="23" t="s">
        <v>45</v>
      </c>
      <c r="F59" s="26"/>
      <c r="G59" s="26"/>
      <c r="H59" s="27"/>
      <c r="I59" s="27"/>
      <c r="J59" s="28"/>
      <c r="K59" s="29">
        <f>C59</f>
        <v>43958</v>
      </c>
      <c r="L59" s="32">
        <f t="shared" si="4"/>
        <v>43926</v>
      </c>
      <c r="M59" t="s">
        <v>142</v>
      </c>
      <c r="N59" s="15">
        <v>43958</v>
      </c>
      <c r="R59" s="23" t="s">
        <v>44</v>
      </c>
      <c r="S59" s="20"/>
      <c r="T59" s="20"/>
      <c r="U59" s="61" t="s">
        <v>121</v>
      </c>
      <c r="V59" s="61"/>
      <c r="W59" s="20"/>
      <c r="X59" s="20"/>
    </row>
    <row r="60" spans="1:28" x14ac:dyDescent="0.25">
      <c r="A60" s="23" t="s">
        <v>44</v>
      </c>
      <c r="B60" s="23" t="s">
        <v>4</v>
      </c>
      <c r="C60" s="24">
        <v>43958</v>
      </c>
      <c r="D60" s="25"/>
      <c r="E60" s="23" t="s">
        <v>46</v>
      </c>
      <c r="F60" s="26"/>
      <c r="G60" s="26"/>
      <c r="H60" s="27"/>
      <c r="I60" s="27"/>
      <c r="J60" s="28"/>
      <c r="K60" s="29">
        <f>C60-3</f>
        <v>43955</v>
      </c>
      <c r="L60" s="32">
        <f t="shared" si="4"/>
        <v>43923</v>
      </c>
      <c r="M60" t="s">
        <v>167</v>
      </c>
      <c r="N60" s="15">
        <v>43958</v>
      </c>
      <c r="R60" s="23" t="s">
        <v>44</v>
      </c>
      <c r="S60" s="20"/>
      <c r="T60" s="20"/>
      <c r="U60" s="61" t="s">
        <v>121</v>
      </c>
      <c r="V60" s="61"/>
      <c r="W60" s="20"/>
      <c r="X60" s="20"/>
      <c r="Y60" s="14"/>
    </row>
    <row r="61" spans="1:28" x14ac:dyDescent="0.25">
      <c r="A61" s="23" t="s">
        <v>44</v>
      </c>
      <c r="B61" s="23" t="s">
        <v>5</v>
      </c>
      <c r="C61" s="24">
        <v>43958</v>
      </c>
      <c r="D61" s="25"/>
      <c r="E61" s="23" t="s">
        <v>47</v>
      </c>
      <c r="F61" s="26"/>
      <c r="G61" s="26"/>
      <c r="H61" s="27"/>
      <c r="I61" s="27"/>
      <c r="J61" s="28"/>
      <c r="K61" s="29">
        <f>C61+1</f>
        <v>43959</v>
      </c>
      <c r="L61" s="32">
        <f t="shared" si="4"/>
        <v>43927</v>
      </c>
      <c r="M61" s="39" t="s">
        <v>175</v>
      </c>
      <c r="N61" s="15">
        <v>43958</v>
      </c>
      <c r="R61" s="23" t="s">
        <v>44</v>
      </c>
      <c r="S61" s="20"/>
      <c r="T61" s="20"/>
      <c r="U61" s="61" t="s">
        <v>121</v>
      </c>
      <c r="V61" s="61" t="s">
        <v>121</v>
      </c>
      <c r="W61" s="20"/>
      <c r="X61" s="20"/>
      <c r="Y61" s="14"/>
    </row>
    <row r="62" spans="1:28" x14ac:dyDescent="0.25">
      <c r="A62" s="23" t="s">
        <v>49</v>
      </c>
      <c r="B62" s="23" t="s">
        <v>3</v>
      </c>
      <c r="C62" s="24">
        <v>43958</v>
      </c>
      <c r="D62" s="25"/>
      <c r="E62" s="23" t="s">
        <v>50</v>
      </c>
      <c r="F62" s="26"/>
      <c r="G62" s="26"/>
      <c r="H62" s="27"/>
      <c r="I62" s="27"/>
      <c r="J62" s="28"/>
      <c r="K62" s="29">
        <f>C62-2</f>
        <v>43956</v>
      </c>
      <c r="L62" s="32">
        <f t="shared" si="4"/>
        <v>43924</v>
      </c>
      <c r="M62" t="s">
        <v>171</v>
      </c>
      <c r="N62" s="15">
        <v>43958</v>
      </c>
      <c r="R62" s="23" t="s">
        <v>49</v>
      </c>
      <c r="S62" s="20"/>
      <c r="T62" s="20"/>
      <c r="U62" s="61" t="s">
        <v>121</v>
      </c>
      <c r="V62" s="61"/>
      <c r="W62" s="20"/>
      <c r="X62" s="20"/>
    </row>
    <row r="63" spans="1:28" x14ac:dyDescent="0.25">
      <c r="A63" s="23" t="s">
        <v>49</v>
      </c>
      <c r="B63" s="23" t="s">
        <v>4</v>
      </c>
      <c r="C63" s="24">
        <v>43958</v>
      </c>
      <c r="D63" s="25"/>
      <c r="E63" s="23" t="s">
        <v>51</v>
      </c>
      <c r="F63" s="26"/>
      <c r="G63" s="26"/>
      <c r="H63" s="27"/>
      <c r="I63" s="27"/>
      <c r="J63" s="28"/>
      <c r="K63" s="29">
        <f>C63+1</f>
        <v>43959</v>
      </c>
      <c r="L63" s="32">
        <f t="shared" si="4"/>
        <v>43927</v>
      </c>
      <c r="M63" s="39" t="s">
        <v>175</v>
      </c>
      <c r="N63" s="15">
        <v>43958</v>
      </c>
      <c r="R63" s="23" t="s">
        <v>49</v>
      </c>
      <c r="S63" s="20">
        <v>50.5</v>
      </c>
      <c r="T63" s="20">
        <v>71.5</v>
      </c>
      <c r="U63" s="61">
        <f t="shared" ref="U63:U64" si="38">T63*S63*0.5035*S63/1000</f>
        <v>91.809637562499987</v>
      </c>
      <c r="V63" s="61"/>
      <c r="W63" s="20"/>
      <c r="X63" s="20"/>
    </row>
    <row r="64" spans="1:28" x14ac:dyDescent="0.25">
      <c r="A64" s="23" t="s">
        <v>49</v>
      </c>
      <c r="B64" s="23" t="s">
        <v>5</v>
      </c>
      <c r="C64" s="24">
        <v>43958</v>
      </c>
      <c r="D64" s="25"/>
      <c r="E64" s="23" t="s">
        <v>52</v>
      </c>
      <c r="F64" s="26"/>
      <c r="G64" s="26"/>
      <c r="H64" s="27"/>
      <c r="I64" s="27"/>
      <c r="J64" s="28"/>
      <c r="K64" s="29">
        <f>C64+3</f>
        <v>43961</v>
      </c>
      <c r="L64" s="32">
        <f t="shared" si="4"/>
        <v>43929</v>
      </c>
      <c r="M64" s="39" t="s">
        <v>176</v>
      </c>
      <c r="N64" s="15">
        <v>43958</v>
      </c>
      <c r="R64" s="23" t="s">
        <v>49</v>
      </c>
      <c r="S64" s="20">
        <v>49.7</v>
      </c>
      <c r="T64" s="20">
        <v>68.099999999999994</v>
      </c>
      <c r="U64" s="61">
        <f t="shared" si="38"/>
        <v>84.695310451499992</v>
      </c>
      <c r="V64" s="61" t="s">
        <v>121</v>
      </c>
      <c r="W64" s="20"/>
      <c r="X64" s="20"/>
    </row>
    <row r="65" spans="1:28" x14ac:dyDescent="0.25">
      <c r="A65" s="3" t="s">
        <v>106</v>
      </c>
      <c r="B65" s="23" t="s">
        <v>3</v>
      </c>
      <c r="C65" s="2">
        <v>43936</v>
      </c>
      <c r="E65" s="1" t="s">
        <v>114</v>
      </c>
      <c r="R65" s="3" t="s">
        <v>106</v>
      </c>
      <c r="S65" s="20">
        <v>50.4</v>
      </c>
      <c r="T65" s="20">
        <v>71.900000000000006</v>
      </c>
      <c r="U65" s="61">
        <f t="shared" ref="U65:U73" si="39">T65*S65*0.5035*S65/1000</f>
        <v>91.957983263999992</v>
      </c>
      <c r="V65" s="61"/>
      <c r="W65" s="20"/>
      <c r="X65" s="20"/>
    </row>
    <row r="66" spans="1:28" x14ac:dyDescent="0.25">
      <c r="A66" s="3" t="s">
        <v>106</v>
      </c>
      <c r="B66" s="23" t="s">
        <v>4</v>
      </c>
      <c r="C66" s="2">
        <v>43936</v>
      </c>
      <c r="E66" s="1" t="s">
        <v>114</v>
      </c>
      <c r="K66" s="15">
        <v>43952</v>
      </c>
      <c r="L66" s="31">
        <v>43922</v>
      </c>
      <c r="M66" t="s">
        <v>140</v>
      </c>
      <c r="N66" s="15">
        <v>43958</v>
      </c>
      <c r="R66" s="3" t="s">
        <v>106</v>
      </c>
      <c r="S66" s="20">
        <v>50.8</v>
      </c>
      <c r="T66" s="20">
        <v>73.05</v>
      </c>
      <c r="U66" s="61">
        <f t="shared" si="39"/>
        <v>94.91768113199997</v>
      </c>
      <c r="V66" s="61" t="s">
        <v>121</v>
      </c>
      <c r="W66" s="20"/>
      <c r="X66" s="20"/>
    </row>
    <row r="67" spans="1:28" x14ac:dyDescent="0.25">
      <c r="A67" s="3" t="s">
        <v>115</v>
      </c>
      <c r="B67" s="23" t="s">
        <v>3</v>
      </c>
      <c r="C67" s="2">
        <v>43936</v>
      </c>
      <c r="E67" s="1" t="s">
        <v>116</v>
      </c>
      <c r="L67" s="31">
        <v>43931</v>
      </c>
      <c r="M67" t="s">
        <v>162</v>
      </c>
      <c r="N67" s="15">
        <v>43936</v>
      </c>
      <c r="R67" s="3" t="s">
        <v>115</v>
      </c>
      <c r="S67" s="20">
        <v>51</v>
      </c>
      <c r="T67" s="20">
        <v>71.2</v>
      </c>
      <c r="U67" s="61">
        <f t="shared" si="39"/>
        <v>93.243769199999988</v>
      </c>
      <c r="V67" s="61"/>
      <c r="Z67" s="14"/>
      <c r="AA67" s="56"/>
    </row>
    <row r="68" spans="1:28" x14ac:dyDescent="0.25">
      <c r="A68" s="3" t="s">
        <v>115</v>
      </c>
      <c r="B68" s="23" t="s">
        <v>4</v>
      </c>
      <c r="C68" s="2">
        <v>43936</v>
      </c>
      <c r="E68" s="1" t="s">
        <v>116</v>
      </c>
      <c r="L68" s="31">
        <v>43931</v>
      </c>
      <c r="M68" t="s">
        <v>162</v>
      </c>
      <c r="N68" s="15">
        <v>43936</v>
      </c>
      <c r="R68" s="3" t="s">
        <v>115</v>
      </c>
      <c r="S68" s="20">
        <v>50.5</v>
      </c>
      <c r="T68" s="20">
        <v>70.599999999999994</v>
      </c>
      <c r="U68" s="61">
        <f t="shared" si="39"/>
        <v>90.653991774999994</v>
      </c>
      <c r="V68" s="61" t="s">
        <v>121</v>
      </c>
      <c r="Z68" s="14"/>
      <c r="AA68" s="56"/>
    </row>
    <row r="69" spans="1:28" x14ac:dyDescent="0.25">
      <c r="A69" s="3" t="s">
        <v>117</v>
      </c>
      <c r="B69" s="23" t="s">
        <v>3</v>
      </c>
      <c r="C69" s="2">
        <v>43948</v>
      </c>
      <c r="E69" s="1" t="s">
        <v>114</v>
      </c>
      <c r="K69" s="15">
        <v>43967</v>
      </c>
      <c r="L69" s="32">
        <f t="shared" ref="L69:L70" si="40">K69-32</f>
        <v>43935</v>
      </c>
      <c r="M69" t="s">
        <v>141</v>
      </c>
      <c r="N69" s="15">
        <v>43972</v>
      </c>
      <c r="R69" s="3" t="s">
        <v>117</v>
      </c>
      <c r="S69" s="20">
        <v>45.3</v>
      </c>
      <c r="T69" s="20">
        <v>70.3</v>
      </c>
      <c r="U69" s="61">
        <f t="shared" si="39"/>
        <v>72.635880244499987</v>
      </c>
      <c r="V69" s="61"/>
    </row>
    <row r="70" spans="1:28" x14ac:dyDescent="0.25">
      <c r="A70" s="3" t="s">
        <v>117</v>
      </c>
      <c r="B70" s="23" t="s">
        <v>4</v>
      </c>
      <c r="C70" s="2">
        <v>43948</v>
      </c>
      <c r="E70" s="1" t="s">
        <v>114</v>
      </c>
      <c r="K70" s="15">
        <v>43969</v>
      </c>
      <c r="L70" s="32">
        <f t="shared" si="40"/>
        <v>43937</v>
      </c>
      <c r="M70" t="s">
        <v>167</v>
      </c>
      <c r="N70" s="15">
        <v>43972</v>
      </c>
      <c r="R70" s="3" t="s">
        <v>117</v>
      </c>
      <c r="S70" s="20">
        <v>47.5</v>
      </c>
      <c r="T70" s="20">
        <v>68</v>
      </c>
      <c r="U70" s="61">
        <f t="shared" si="39"/>
        <v>77.249487499999987</v>
      </c>
      <c r="V70" s="61" t="s">
        <v>121</v>
      </c>
    </row>
    <row r="71" spans="1:28" x14ac:dyDescent="0.25">
      <c r="A71" s="3" t="s">
        <v>118</v>
      </c>
      <c r="B71" t="s">
        <v>3</v>
      </c>
      <c r="C71" s="2">
        <v>43948</v>
      </c>
      <c r="D71" s="22" t="s">
        <v>5</v>
      </c>
      <c r="E71" t="s">
        <v>6</v>
      </c>
      <c r="F71" s="20">
        <v>85</v>
      </c>
      <c r="K71" s="15">
        <v>43962</v>
      </c>
      <c r="L71" s="31">
        <f t="shared" ref="L71:L83" si="41">K71-32</f>
        <v>43930</v>
      </c>
      <c r="R71" s="3" t="s">
        <v>118</v>
      </c>
      <c r="S71" s="20">
        <v>50.5</v>
      </c>
      <c r="T71" s="20">
        <v>73.599999999999994</v>
      </c>
      <c r="U71" s="61">
        <f t="shared" si="39"/>
        <v>94.506144399999997</v>
      </c>
      <c r="V71" s="61"/>
      <c r="X71" s="15"/>
      <c r="AB71" s="14"/>
    </row>
    <row r="72" spans="1:28" x14ac:dyDescent="0.25">
      <c r="A72" s="3" t="s">
        <v>118</v>
      </c>
      <c r="B72" t="s">
        <v>4</v>
      </c>
      <c r="C72" s="2">
        <v>43948</v>
      </c>
      <c r="D72" s="22" t="s">
        <v>4</v>
      </c>
      <c r="E72" s="1" t="s">
        <v>120</v>
      </c>
      <c r="F72" s="19">
        <f t="shared" ref="F72" si="42">VALUE(LEFT(E72,2))</f>
        <v>70</v>
      </c>
      <c r="K72" s="15">
        <v>43964</v>
      </c>
      <c r="L72" s="31">
        <f t="shared" si="41"/>
        <v>43932</v>
      </c>
      <c r="R72" s="3" t="s">
        <v>118</v>
      </c>
      <c r="S72" s="20">
        <v>50.9</v>
      </c>
      <c r="T72" s="20">
        <v>72.599999999999994</v>
      </c>
      <c r="U72" s="61">
        <f t="shared" si="39"/>
        <v>94.704727820999977</v>
      </c>
      <c r="V72" s="61"/>
      <c r="X72" s="15"/>
      <c r="AB72" s="14"/>
    </row>
    <row r="73" spans="1:28" x14ac:dyDescent="0.25">
      <c r="A73" s="3" t="s">
        <v>118</v>
      </c>
      <c r="B73" t="s">
        <v>5</v>
      </c>
      <c r="C73" s="2">
        <v>43948</v>
      </c>
      <c r="D73" s="22" t="s">
        <v>4</v>
      </c>
      <c r="E73" s="1" t="s">
        <v>119</v>
      </c>
      <c r="F73" s="19">
        <f t="shared" ref="F73" si="43">VALUE(LEFT(E73,2))</f>
        <v>30</v>
      </c>
      <c r="K73" s="15">
        <v>43968</v>
      </c>
      <c r="L73" s="31">
        <f t="shared" si="41"/>
        <v>43936</v>
      </c>
      <c r="R73" s="3" t="s">
        <v>118</v>
      </c>
      <c r="S73" s="20">
        <v>50.05</v>
      </c>
      <c r="T73" s="20">
        <v>78</v>
      </c>
      <c r="U73" s="61">
        <f t="shared" si="39"/>
        <v>98.378963182499973</v>
      </c>
      <c r="V73" s="61">
        <f t="shared" ref="V73" si="44">SUM(U71:U73)</f>
        <v>287.58983540349993</v>
      </c>
      <c r="AB73">
        <v>287.58983540349993</v>
      </c>
    </row>
    <row r="74" spans="1:28" x14ac:dyDescent="0.25">
      <c r="A74" s="3" t="s">
        <v>124</v>
      </c>
      <c r="B74" s="23" t="s">
        <v>3</v>
      </c>
      <c r="C74" s="24">
        <v>43958</v>
      </c>
      <c r="E74" t="s">
        <v>6</v>
      </c>
      <c r="F74" s="20">
        <v>85</v>
      </c>
      <c r="K74" s="15">
        <v>43972</v>
      </c>
      <c r="L74" s="31">
        <f t="shared" si="41"/>
        <v>43940</v>
      </c>
      <c r="M74" s="39" t="s">
        <v>176</v>
      </c>
      <c r="N74" s="15">
        <v>43972</v>
      </c>
      <c r="R74" t="s">
        <v>126</v>
      </c>
      <c r="S74">
        <v>50.8</v>
      </c>
      <c r="T74">
        <v>70.3</v>
      </c>
      <c r="U74" s="61">
        <f t="shared" ref="U74:U83" si="45">T74*S74*0.5035*S74/1000</f>
        <v>91.344462471999989</v>
      </c>
      <c r="V74" s="61"/>
      <c r="X74" s="62"/>
      <c r="Y74" s="22"/>
    </row>
    <row r="75" spans="1:28" x14ac:dyDescent="0.25">
      <c r="A75" s="3" t="s">
        <v>124</v>
      </c>
      <c r="B75" s="23" t="s">
        <v>4</v>
      </c>
      <c r="C75" s="24">
        <v>43958</v>
      </c>
      <c r="E75" t="s">
        <v>6</v>
      </c>
      <c r="F75" s="20">
        <v>85</v>
      </c>
      <c r="K75" s="15">
        <v>43972</v>
      </c>
      <c r="L75" s="31">
        <f t="shared" si="41"/>
        <v>43940</v>
      </c>
      <c r="M75" s="39" t="s">
        <v>176</v>
      </c>
      <c r="N75" s="15">
        <v>43972</v>
      </c>
      <c r="R75" t="s">
        <v>126</v>
      </c>
      <c r="S75">
        <v>49.8</v>
      </c>
      <c r="T75">
        <v>73.900000000000006</v>
      </c>
      <c r="U75" s="61">
        <f t="shared" si="45"/>
        <v>92.278940345999985</v>
      </c>
      <c r="V75" s="61"/>
      <c r="X75" s="62"/>
      <c r="Y75" s="22"/>
    </row>
    <row r="76" spans="1:28" x14ac:dyDescent="0.25">
      <c r="A76" s="3" t="s">
        <v>124</v>
      </c>
      <c r="B76" s="23" t="s">
        <v>5</v>
      </c>
      <c r="C76" s="24">
        <v>43958</v>
      </c>
      <c r="E76" t="s">
        <v>6</v>
      </c>
      <c r="F76" s="20">
        <v>85</v>
      </c>
      <c r="K76" s="15">
        <v>43972</v>
      </c>
      <c r="L76" s="31">
        <f t="shared" si="41"/>
        <v>43940</v>
      </c>
      <c r="M76" s="39" t="s">
        <v>176</v>
      </c>
      <c r="N76" s="15">
        <v>43972</v>
      </c>
      <c r="R76" t="s">
        <v>126</v>
      </c>
      <c r="S76">
        <v>47.3</v>
      </c>
      <c r="T76">
        <v>76.3</v>
      </c>
      <c r="U76" s="61">
        <f t="shared" si="45"/>
        <v>85.95008179449998</v>
      </c>
      <c r="V76" s="61">
        <f t="shared" ref="V76" si="46">SUM(U74:U76)</f>
        <v>269.57348461249995</v>
      </c>
      <c r="X76" s="62"/>
      <c r="Y76" s="22"/>
      <c r="AB76">
        <v>269.57348461249995</v>
      </c>
    </row>
    <row r="77" spans="1:28" x14ac:dyDescent="0.25">
      <c r="A77" s="3" t="s">
        <v>178</v>
      </c>
      <c r="B77" s="23" t="s">
        <v>3</v>
      </c>
      <c r="C77" s="24"/>
      <c r="E77"/>
      <c r="K77" s="15">
        <v>43962</v>
      </c>
      <c r="L77" s="31">
        <f t="shared" si="41"/>
        <v>43930</v>
      </c>
      <c r="M77" t="s">
        <v>138</v>
      </c>
      <c r="N77" s="15">
        <v>43972</v>
      </c>
      <c r="U77" s="61"/>
      <c r="V77" s="61"/>
      <c r="X77" s="62"/>
      <c r="Y77" s="22"/>
    </row>
    <row r="78" spans="1:28" x14ac:dyDescent="0.25">
      <c r="A78" s="3" t="s">
        <v>178</v>
      </c>
      <c r="B78" s="23" t="s">
        <v>4</v>
      </c>
      <c r="C78" s="24"/>
      <c r="E78"/>
      <c r="K78" s="15"/>
      <c r="L78" s="31"/>
      <c r="M78" s="39" t="s">
        <v>180</v>
      </c>
      <c r="N78" s="15">
        <v>43984</v>
      </c>
      <c r="U78" s="61"/>
      <c r="V78" s="61"/>
      <c r="X78" s="62"/>
      <c r="Y78" s="22"/>
    </row>
    <row r="79" spans="1:28" x14ac:dyDescent="0.25">
      <c r="A79" s="3" t="s">
        <v>178</v>
      </c>
      <c r="B79" s="23" t="s">
        <v>5</v>
      </c>
      <c r="C79" s="24"/>
      <c r="E79"/>
      <c r="K79" s="15"/>
      <c r="L79" s="31"/>
      <c r="M79" s="39" t="s">
        <v>180</v>
      </c>
      <c r="N79" s="15">
        <v>43984</v>
      </c>
      <c r="U79" s="61"/>
      <c r="V79" s="61"/>
      <c r="X79" s="62"/>
      <c r="Y79" s="22"/>
    </row>
    <row r="80" spans="1:28" x14ac:dyDescent="0.25">
      <c r="A80" s="3" t="s">
        <v>181</v>
      </c>
      <c r="B80" s="23" t="s">
        <v>3</v>
      </c>
      <c r="C80" s="24"/>
      <c r="E80"/>
      <c r="K80" s="15">
        <v>43962</v>
      </c>
      <c r="L80" s="31">
        <f t="shared" si="41"/>
        <v>43930</v>
      </c>
      <c r="M80" t="s">
        <v>138</v>
      </c>
      <c r="N80" s="15">
        <v>43972</v>
      </c>
      <c r="U80" s="61"/>
      <c r="V80" s="61"/>
      <c r="X80" s="35" t="s">
        <v>62</v>
      </c>
      <c r="Y80" s="36"/>
      <c r="Z80" s="36"/>
      <c r="AA80" s="58"/>
      <c r="AB80" s="63">
        <f>AVERAGE(AB1:AB78)</f>
        <v>276.82176867245136</v>
      </c>
    </row>
    <row r="81" spans="1:28" x14ac:dyDescent="0.25">
      <c r="A81" s="3" t="s">
        <v>181</v>
      </c>
      <c r="B81" s="23" t="s">
        <v>4</v>
      </c>
      <c r="C81" s="24"/>
      <c r="E81"/>
      <c r="K81" s="15">
        <v>43963</v>
      </c>
      <c r="L81" s="31">
        <f t="shared" si="41"/>
        <v>43931</v>
      </c>
      <c r="M81" t="s">
        <v>183</v>
      </c>
      <c r="N81" s="15">
        <v>43972</v>
      </c>
      <c r="U81" s="61"/>
      <c r="V81" s="61"/>
      <c r="X81" s="35" t="s">
        <v>63</v>
      </c>
      <c r="Y81" s="37"/>
      <c r="Z81" s="37"/>
      <c r="AA81" s="58"/>
      <c r="AB81" s="63">
        <f>STDEV(AB1:AB78)</f>
        <v>11.86667742642541</v>
      </c>
    </row>
    <row r="82" spans="1:28" x14ac:dyDescent="0.25">
      <c r="A82" s="3" t="s">
        <v>127</v>
      </c>
      <c r="B82" s="23" t="s">
        <v>3</v>
      </c>
      <c r="C82" s="2">
        <v>43984</v>
      </c>
      <c r="E82" s="1" t="s">
        <v>128</v>
      </c>
      <c r="K82" s="15">
        <v>43987</v>
      </c>
      <c r="L82" s="31">
        <f t="shared" si="41"/>
        <v>43955</v>
      </c>
      <c r="M82" s="39" t="s">
        <v>176</v>
      </c>
      <c r="N82" s="15">
        <v>43984</v>
      </c>
      <c r="R82" s="3" t="s">
        <v>127</v>
      </c>
      <c r="S82" s="30">
        <v>50.8</v>
      </c>
      <c r="T82" s="30">
        <v>68.7</v>
      </c>
      <c r="U82" s="61">
        <f t="shared" si="45"/>
        <v>89.265498887999982</v>
      </c>
      <c r="X82" s="35" t="s">
        <v>64</v>
      </c>
      <c r="Y82" s="36"/>
      <c r="Z82" s="36"/>
      <c r="AA82" s="58"/>
      <c r="AB82" s="63">
        <f>MIN(AB1:AB78)</f>
        <v>254.00958967749995</v>
      </c>
    </row>
    <row r="83" spans="1:28" x14ac:dyDescent="0.25">
      <c r="A83" s="3" t="s">
        <v>127</v>
      </c>
      <c r="B83" s="23" t="s">
        <v>4</v>
      </c>
      <c r="C83" s="2">
        <v>43984</v>
      </c>
      <c r="E83" s="1" t="s">
        <v>128</v>
      </c>
      <c r="K83" s="15">
        <v>43987</v>
      </c>
      <c r="L83" s="31">
        <f t="shared" si="41"/>
        <v>43955</v>
      </c>
      <c r="M83" s="39" t="s">
        <v>176</v>
      </c>
      <c r="N83" s="15">
        <v>43984</v>
      </c>
      <c r="R83" s="3" t="s">
        <v>127</v>
      </c>
      <c r="S83" s="30">
        <v>50.7</v>
      </c>
      <c r="T83" s="30">
        <v>64.8</v>
      </c>
      <c r="U83" s="61">
        <f t="shared" si="45"/>
        <v>83.866863131999992</v>
      </c>
      <c r="V83" t="s">
        <v>121</v>
      </c>
      <c r="X83" s="35" t="s">
        <v>65</v>
      </c>
      <c r="Y83" s="36"/>
      <c r="Z83" s="36"/>
      <c r="AA83" s="58"/>
      <c r="AB83" s="63">
        <f>MAX(AB1:AB78)</f>
        <v>293.29620230349997</v>
      </c>
    </row>
    <row r="84" spans="1:28" x14ac:dyDescent="0.25">
      <c r="X84" s="35" t="s">
        <v>66</v>
      </c>
      <c r="Y84" s="38"/>
      <c r="Z84" s="38"/>
      <c r="AA84" s="58"/>
      <c r="AB84" s="38">
        <f>COUNT(AB1:AB78)</f>
        <v>21</v>
      </c>
    </row>
  </sheetData>
  <pageMargins left="0.7" right="0.7" top="0.75" bottom="0.75" header="0.3" footer="0.3"/>
  <pageSetup paperSize="9" orientation="portrait" r:id="rId1"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65"/>
  <sheetViews>
    <sheetView workbookViewId="0">
      <selection activeCell="F2" sqref="F2"/>
    </sheetView>
  </sheetViews>
  <sheetFormatPr defaultRowHeight="15" x14ac:dyDescent="0.25"/>
  <cols>
    <col min="1" max="1" width="14.42578125" customWidth="1"/>
    <col min="2" max="3" width="13.140625" style="15" customWidth="1"/>
    <col min="5" max="6" width="10.7109375" bestFit="1" customWidth="1"/>
  </cols>
  <sheetData>
    <row r="1" spans="1:14" x14ac:dyDescent="0.25">
      <c r="A1" t="s">
        <v>55</v>
      </c>
      <c r="B1" s="34" t="s">
        <v>67</v>
      </c>
      <c r="C1" s="34" t="s">
        <v>68</v>
      </c>
      <c r="D1" s="39" t="s">
        <v>69</v>
      </c>
      <c r="E1" t="s">
        <v>201</v>
      </c>
      <c r="F1" t="s">
        <v>202</v>
      </c>
      <c r="G1" s="20"/>
      <c r="H1" s="20" t="s">
        <v>203</v>
      </c>
      <c r="I1" s="1"/>
      <c r="J1" s="20" t="s">
        <v>204</v>
      </c>
      <c r="K1" s="1"/>
      <c r="L1" s="20" t="s">
        <v>205</v>
      </c>
      <c r="M1" s="30"/>
      <c r="N1" s="20" t="s">
        <v>206</v>
      </c>
    </row>
    <row r="2" spans="1:14" x14ac:dyDescent="0.25">
      <c r="A2" t="s">
        <v>1</v>
      </c>
      <c r="B2" s="15">
        <v>43960.393194444441</v>
      </c>
      <c r="C2" s="15">
        <v>43928.393194444441</v>
      </c>
      <c r="E2">
        <v>3</v>
      </c>
      <c r="F2">
        <v>3</v>
      </c>
      <c r="G2" s="20"/>
      <c r="H2" s="20" t="s">
        <v>146</v>
      </c>
      <c r="I2" s="65" t="s">
        <v>147</v>
      </c>
      <c r="J2" s="20" t="s">
        <v>149</v>
      </c>
      <c r="K2" s="1"/>
      <c r="L2" s="20" t="s">
        <v>149</v>
      </c>
      <c r="M2" s="2" t="s">
        <v>207</v>
      </c>
      <c r="N2" s="20" t="s">
        <v>149</v>
      </c>
    </row>
    <row r="3" spans="1:14" x14ac:dyDescent="0.25">
      <c r="A3" t="s">
        <v>189</v>
      </c>
      <c r="B3" s="15">
        <v>43956.076805555553</v>
      </c>
      <c r="C3" s="15">
        <v>43924.076805555553</v>
      </c>
      <c r="E3">
        <v>3</v>
      </c>
      <c r="F3">
        <v>3</v>
      </c>
      <c r="G3" s="20"/>
      <c r="H3" s="20" t="s">
        <v>146</v>
      </c>
      <c r="I3" s="65" t="s">
        <v>147</v>
      </c>
      <c r="J3" s="20" t="s">
        <v>149</v>
      </c>
      <c r="K3" s="1"/>
      <c r="L3" s="20">
        <v>3</v>
      </c>
      <c r="M3" s="1" t="s">
        <v>208</v>
      </c>
      <c r="N3" s="20" t="s">
        <v>150</v>
      </c>
    </row>
    <row r="4" spans="1:14" x14ac:dyDescent="0.25">
      <c r="A4" t="s">
        <v>12</v>
      </c>
      <c r="B4" s="15">
        <v>43956.076805555553</v>
      </c>
      <c r="C4" s="15">
        <v>43924.076805555553</v>
      </c>
      <c r="E4">
        <v>3</v>
      </c>
      <c r="F4">
        <v>3</v>
      </c>
      <c r="G4" s="20"/>
      <c r="H4" s="20">
        <v>3</v>
      </c>
      <c r="I4" s="65" t="s">
        <v>148</v>
      </c>
      <c r="J4" s="20" t="s">
        <v>146</v>
      </c>
      <c r="K4" s="1"/>
      <c r="L4" s="20" t="s">
        <v>150</v>
      </c>
      <c r="M4" s="1" t="s">
        <v>208</v>
      </c>
      <c r="N4" s="20" t="s">
        <v>150</v>
      </c>
    </row>
    <row r="5" spans="1:14" x14ac:dyDescent="0.25">
      <c r="A5" t="s">
        <v>192</v>
      </c>
      <c r="B5" s="15">
        <v>43950.340416666666</v>
      </c>
      <c r="C5" s="15">
        <v>43917.340416666666</v>
      </c>
      <c r="E5">
        <v>3</v>
      </c>
      <c r="G5" s="20"/>
      <c r="H5" s="20">
        <v>3</v>
      </c>
      <c r="I5" s="1" t="s">
        <v>152</v>
      </c>
      <c r="J5" s="20" t="s">
        <v>146</v>
      </c>
      <c r="K5" s="1"/>
      <c r="L5" s="20"/>
      <c r="M5" s="1"/>
      <c r="N5" s="20"/>
    </row>
    <row r="6" spans="1:14" x14ac:dyDescent="0.25">
      <c r="A6" t="s">
        <v>209</v>
      </c>
      <c r="F6">
        <v>3</v>
      </c>
      <c r="G6" s="20"/>
      <c r="H6" s="20"/>
      <c r="I6" s="1"/>
      <c r="J6" s="20"/>
      <c r="K6" s="1"/>
      <c r="L6" s="20">
        <v>2</v>
      </c>
      <c r="M6" s="1" t="s">
        <v>253</v>
      </c>
      <c r="N6" s="20" t="s">
        <v>149</v>
      </c>
    </row>
    <row r="7" spans="1:14" x14ac:dyDescent="0.25">
      <c r="A7" t="s">
        <v>193</v>
      </c>
      <c r="B7" s="15">
        <v>43958.954398148147</v>
      </c>
      <c r="C7" s="15">
        <v>43926.954398148147</v>
      </c>
      <c r="E7">
        <v>3</v>
      </c>
      <c r="G7" s="20"/>
      <c r="H7" s="20">
        <v>1</v>
      </c>
      <c r="I7" s="1" t="s">
        <v>153</v>
      </c>
      <c r="J7" s="20">
        <v>0</v>
      </c>
      <c r="K7" s="1" t="s">
        <v>154</v>
      </c>
      <c r="L7" s="20"/>
      <c r="M7" s="1"/>
      <c r="N7" s="20"/>
    </row>
    <row r="8" spans="1:14" x14ac:dyDescent="0.25">
      <c r="A8" t="s">
        <v>18</v>
      </c>
      <c r="B8" s="15">
        <v>43957.515601851854</v>
      </c>
      <c r="C8" s="15">
        <v>43925.515601851854</v>
      </c>
      <c r="E8">
        <v>3</v>
      </c>
      <c r="G8" s="20"/>
      <c r="H8" s="20" t="s">
        <v>150</v>
      </c>
      <c r="I8" s="1" t="s">
        <v>155</v>
      </c>
      <c r="J8" s="20" t="s">
        <v>146</v>
      </c>
      <c r="K8" s="1"/>
      <c r="L8" s="20"/>
      <c r="M8" s="1"/>
      <c r="N8" s="20"/>
    </row>
    <row r="9" spans="1:14" x14ac:dyDescent="0.25">
      <c r="A9" t="s">
        <v>20</v>
      </c>
      <c r="B9" s="15">
        <v>43950.340416666666</v>
      </c>
      <c r="C9" s="15">
        <v>43918.340416666666</v>
      </c>
      <c r="E9">
        <v>3</v>
      </c>
      <c r="F9">
        <v>3</v>
      </c>
      <c r="G9" s="20"/>
      <c r="H9" s="20">
        <v>2</v>
      </c>
      <c r="I9" s="1" t="s">
        <v>156</v>
      </c>
      <c r="J9" s="20" t="s">
        <v>146</v>
      </c>
      <c r="K9" s="1"/>
      <c r="L9" s="20">
        <v>3</v>
      </c>
      <c r="M9" s="1" t="s">
        <v>254</v>
      </c>
      <c r="N9" s="20" t="s">
        <v>146</v>
      </c>
    </row>
    <row r="10" spans="1:14" x14ac:dyDescent="0.25">
      <c r="A10" t="s">
        <v>23</v>
      </c>
      <c r="B10" s="15">
        <v>43962.340416666666</v>
      </c>
      <c r="C10" s="15">
        <v>43930.340416666666</v>
      </c>
      <c r="E10">
        <v>3</v>
      </c>
      <c r="F10">
        <v>3</v>
      </c>
      <c r="G10" s="20"/>
      <c r="H10" s="20">
        <v>0</v>
      </c>
      <c r="I10" s="1" t="s">
        <v>159</v>
      </c>
      <c r="J10" s="20">
        <v>0</v>
      </c>
      <c r="K10" s="1"/>
      <c r="L10" s="20">
        <v>3</v>
      </c>
      <c r="M10" s="1" t="s">
        <v>255</v>
      </c>
      <c r="N10" s="20">
        <v>3</v>
      </c>
    </row>
    <row r="11" spans="1:14" x14ac:dyDescent="0.25">
      <c r="A11" t="s">
        <v>24</v>
      </c>
      <c r="B11" s="15">
        <v>43962.340416666666</v>
      </c>
      <c r="C11" s="15">
        <v>43930.340416666666</v>
      </c>
      <c r="E11">
        <v>3</v>
      </c>
      <c r="F11">
        <v>3</v>
      </c>
      <c r="G11" s="20"/>
      <c r="H11" s="20" t="s">
        <v>149</v>
      </c>
      <c r="I11" s="1" t="s">
        <v>160</v>
      </c>
      <c r="J11" s="20"/>
      <c r="K11" s="1"/>
      <c r="L11" s="20">
        <v>3</v>
      </c>
      <c r="M11" s="1" t="s">
        <v>256</v>
      </c>
      <c r="N11" s="20" t="s">
        <v>150</v>
      </c>
    </row>
    <row r="12" spans="1:14" x14ac:dyDescent="0.25">
      <c r="A12" t="s">
        <v>29</v>
      </c>
      <c r="B12" s="15">
        <v>43956.408182870371</v>
      </c>
      <c r="C12" s="15">
        <v>43924.408182870371</v>
      </c>
      <c r="E12">
        <v>3</v>
      </c>
      <c r="F12">
        <v>3</v>
      </c>
      <c r="G12" s="20"/>
      <c r="H12" s="20">
        <v>3</v>
      </c>
      <c r="I12" s="1" t="s">
        <v>152</v>
      </c>
      <c r="J12" s="20" t="s">
        <v>150</v>
      </c>
      <c r="K12" s="1"/>
      <c r="L12" s="20">
        <v>3</v>
      </c>
      <c r="M12" s="1" t="s">
        <v>257</v>
      </c>
      <c r="N12" s="20" t="s">
        <v>150</v>
      </c>
    </row>
    <row r="13" spans="1:14" x14ac:dyDescent="0.25">
      <c r="A13" t="s">
        <v>30</v>
      </c>
      <c r="B13" s="15">
        <v>43957.515601851854</v>
      </c>
      <c r="C13" s="15">
        <v>43925.515601851854</v>
      </c>
      <c r="E13">
        <v>3</v>
      </c>
      <c r="F13">
        <v>3</v>
      </c>
      <c r="G13" s="20"/>
      <c r="H13" s="20" t="s">
        <v>161</v>
      </c>
      <c r="I13" s="1" t="s">
        <v>165</v>
      </c>
      <c r="J13" s="20">
        <v>0</v>
      </c>
      <c r="K13" s="1"/>
      <c r="L13" s="20">
        <v>2</v>
      </c>
      <c r="M13" s="1" t="s">
        <v>258</v>
      </c>
      <c r="N13" s="20" t="s">
        <v>146</v>
      </c>
    </row>
    <row r="14" spans="1:14" x14ac:dyDescent="0.25">
      <c r="A14" t="s">
        <v>260</v>
      </c>
      <c r="F14">
        <v>3</v>
      </c>
      <c r="G14" s="20"/>
      <c r="H14" s="20"/>
      <c r="I14" s="1"/>
      <c r="J14" s="20"/>
      <c r="K14" s="1"/>
      <c r="L14" s="20">
        <v>2</v>
      </c>
      <c r="M14" s="1" t="s">
        <v>261</v>
      </c>
      <c r="N14" s="20" t="s">
        <v>149</v>
      </c>
    </row>
    <row r="15" spans="1:14" x14ac:dyDescent="0.25">
      <c r="A15" t="s">
        <v>31</v>
      </c>
      <c r="B15" s="15">
        <v>43955.806793981479</v>
      </c>
      <c r="C15" s="15">
        <v>43923.806793981479</v>
      </c>
      <c r="E15">
        <v>3</v>
      </c>
      <c r="F15">
        <v>3</v>
      </c>
      <c r="G15" s="20"/>
      <c r="H15" s="20" t="s">
        <v>146</v>
      </c>
      <c r="I15" s="1" t="s">
        <v>164</v>
      </c>
      <c r="J15" s="20" t="s">
        <v>149</v>
      </c>
      <c r="K15" s="1"/>
      <c r="L15" s="20">
        <v>3</v>
      </c>
      <c r="M15" s="1" t="s">
        <v>256</v>
      </c>
      <c r="N15" s="20" t="s">
        <v>149</v>
      </c>
    </row>
    <row r="16" spans="1:14" x14ac:dyDescent="0.25">
      <c r="A16" t="s">
        <v>262</v>
      </c>
      <c r="F16" t="s">
        <v>316</v>
      </c>
      <c r="G16" s="20"/>
      <c r="H16" s="20"/>
      <c r="I16" s="1"/>
      <c r="J16" s="20"/>
      <c r="K16" s="1"/>
      <c r="L16" s="20">
        <v>0</v>
      </c>
      <c r="M16" s="1" t="s">
        <v>259</v>
      </c>
      <c r="N16" s="20">
        <v>0</v>
      </c>
    </row>
    <row r="17" spans="1:14" x14ac:dyDescent="0.25">
      <c r="A17" t="s">
        <v>35</v>
      </c>
      <c r="B17" s="15">
        <v>43958.954398148147</v>
      </c>
      <c r="C17" s="15">
        <v>43926.954398148147</v>
      </c>
      <c r="E17">
        <v>3</v>
      </c>
      <c r="F17">
        <v>3</v>
      </c>
      <c r="G17" s="20"/>
      <c r="H17" s="20" t="s">
        <v>149</v>
      </c>
      <c r="I17" s="1" t="s">
        <v>160</v>
      </c>
      <c r="J17" s="20"/>
      <c r="K17" s="1"/>
      <c r="L17" s="20" t="s">
        <v>149</v>
      </c>
      <c r="M17" s="1" t="s">
        <v>263</v>
      </c>
      <c r="N17" s="20" t="s">
        <v>149</v>
      </c>
    </row>
    <row r="18" spans="1:14" x14ac:dyDescent="0.25">
      <c r="A18" t="s">
        <v>264</v>
      </c>
      <c r="F18">
        <v>3</v>
      </c>
      <c r="G18" s="20"/>
      <c r="H18" s="20"/>
      <c r="I18" s="1"/>
      <c r="J18" s="20"/>
      <c r="K18" s="1"/>
      <c r="L18" s="20">
        <v>3</v>
      </c>
      <c r="M18" s="1" t="s">
        <v>265</v>
      </c>
      <c r="N18" s="20" t="s">
        <v>150</v>
      </c>
    </row>
    <row r="19" spans="1:14" x14ac:dyDescent="0.25">
      <c r="A19" t="s">
        <v>36</v>
      </c>
      <c r="B19" s="15">
        <v>43965.916273148148</v>
      </c>
      <c r="C19" s="15">
        <v>43933.916273148148</v>
      </c>
      <c r="E19">
        <v>3</v>
      </c>
      <c r="F19">
        <v>3</v>
      </c>
      <c r="G19" s="20"/>
      <c r="H19" s="20">
        <v>2</v>
      </c>
      <c r="I19" s="1" t="s">
        <v>166</v>
      </c>
      <c r="J19" s="20" t="s">
        <v>146</v>
      </c>
      <c r="K19" s="1"/>
      <c r="L19" s="20" t="s">
        <v>146</v>
      </c>
      <c r="M19" s="1" t="s">
        <v>266</v>
      </c>
      <c r="N19" s="20" t="s">
        <v>149</v>
      </c>
    </row>
    <row r="20" spans="1:14" x14ac:dyDescent="0.25">
      <c r="A20" t="s">
        <v>37</v>
      </c>
      <c r="B20" s="15">
        <v>43962.340416666666</v>
      </c>
      <c r="C20" s="15">
        <v>43930.340416666666</v>
      </c>
      <c r="E20">
        <v>3</v>
      </c>
      <c r="G20" s="20"/>
      <c r="H20" s="20" t="s">
        <v>149</v>
      </c>
      <c r="I20" s="1" t="s">
        <v>168</v>
      </c>
      <c r="J20" s="20" t="s">
        <v>149</v>
      </c>
      <c r="K20" s="1"/>
      <c r="L20" s="20"/>
      <c r="M20" s="1"/>
      <c r="N20" s="20"/>
    </row>
    <row r="21" spans="1:14" x14ac:dyDescent="0.25">
      <c r="A21" t="s">
        <v>38</v>
      </c>
      <c r="B21" s="15">
        <v>43961.760405092595</v>
      </c>
      <c r="C21" s="15">
        <v>43929.760405092595</v>
      </c>
      <c r="E21">
        <v>3</v>
      </c>
      <c r="F21" s="20">
        <v>3</v>
      </c>
      <c r="G21" s="20"/>
      <c r="H21" s="20">
        <v>1</v>
      </c>
      <c r="I21" s="1" t="s">
        <v>169</v>
      </c>
      <c r="J21" s="20">
        <v>0</v>
      </c>
      <c r="K21" s="1" t="s">
        <v>170</v>
      </c>
      <c r="L21" s="20">
        <v>0</v>
      </c>
      <c r="M21" s="1" t="s">
        <v>267</v>
      </c>
      <c r="N21" s="20">
        <v>0</v>
      </c>
    </row>
    <row r="22" spans="1:14" x14ac:dyDescent="0.25">
      <c r="A22" t="s">
        <v>40</v>
      </c>
      <c r="B22" s="15">
        <v>43972.340416666666</v>
      </c>
      <c r="C22" s="15">
        <v>43940.340416666666</v>
      </c>
      <c r="E22">
        <v>3</v>
      </c>
      <c r="F22" s="20"/>
      <c r="G22" s="20"/>
      <c r="H22" s="20">
        <v>1</v>
      </c>
      <c r="I22" s="1" t="s">
        <v>172</v>
      </c>
      <c r="J22" s="20" t="s">
        <v>149</v>
      </c>
      <c r="K22" s="1"/>
      <c r="L22" s="20"/>
      <c r="M22" s="1"/>
      <c r="N22" s="20"/>
    </row>
    <row r="23" spans="1:14" x14ac:dyDescent="0.25">
      <c r="A23" t="s">
        <v>41</v>
      </c>
      <c r="B23" s="15">
        <v>43964.637997685182</v>
      </c>
      <c r="C23" s="15">
        <v>43932.637997685182</v>
      </c>
      <c r="E23">
        <v>3</v>
      </c>
      <c r="F23" s="20"/>
      <c r="G23" s="20"/>
      <c r="H23" s="20" t="s">
        <v>146</v>
      </c>
      <c r="I23" s="1" t="s">
        <v>173</v>
      </c>
      <c r="J23" s="20">
        <v>1</v>
      </c>
      <c r="K23" s="1"/>
      <c r="L23" s="20"/>
      <c r="M23" s="1"/>
      <c r="N23" s="20"/>
    </row>
    <row r="24" spans="1:14" x14ac:dyDescent="0.25">
      <c r="A24" t="s">
        <v>44</v>
      </c>
      <c r="B24" s="15">
        <v>43955</v>
      </c>
      <c r="C24" s="15">
        <v>43923</v>
      </c>
      <c r="E24">
        <v>3</v>
      </c>
      <c r="F24" s="20" t="s">
        <v>149</v>
      </c>
      <c r="G24" s="20"/>
      <c r="H24" s="20">
        <v>3</v>
      </c>
      <c r="I24" s="1" t="s">
        <v>174</v>
      </c>
      <c r="J24" s="20" t="s">
        <v>150</v>
      </c>
      <c r="K24" s="1"/>
      <c r="L24" s="20" t="s">
        <v>149</v>
      </c>
      <c r="M24" s="1" t="s">
        <v>268</v>
      </c>
      <c r="N24" s="20" t="s">
        <v>149</v>
      </c>
    </row>
    <row r="25" spans="1:14" x14ac:dyDescent="0.25">
      <c r="A25" t="s">
        <v>124</v>
      </c>
      <c r="F25" s="20">
        <v>3</v>
      </c>
      <c r="G25" s="20"/>
      <c r="H25" s="20"/>
      <c r="I25" s="1"/>
      <c r="J25" s="20"/>
      <c r="K25" s="1"/>
      <c r="L25" s="20">
        <v>3</v>
      </c>
      <c r="M25" s="1" t="s">
        <v>269</v>
      </c>
      <c r="N25" s="20" t="s">
        <v>150</v>
      </c>
    </row>
    <row r="26" spans="1:14" x14ac:dyDescent="0.25">
      <c r="A26" t="s">
        <v>48</v>
      </c>
      <c r="B26" s="15">
        <v>43961.760405092595</v>
      </c>
      <c r="C26" s="15">
        <v>43929.760405092595</v>
      </c>
      <c r="E26">
        <v>3</v>
      </c>
      <c r="F26" s="20">
        <v>3</v>
      </c>
      <c r="G26" s="20"/>
      <c r="H26" s="20">
        <v>2</v>
      </c>
      <c r="I26" s="1" t="s">
        <v>166</v>
      </c>
      <c r="J26" s="20" t="s">
        <v>149</v>
      </c>
      <c r="K26" s="1"/>
      <c r="L26" s="20">
        <v>2</v>
      </c>
      <c r="M26" s="1" t="s">
        <v>270</v>
      </c>
      <c r="N26" s="20">
        <v>2</v>
      </c>
    </row>
    <row r="27" spans="1:14" x14ac:dyDescent="0.25">
      <c r="A27" t="s">
        <v>49</v>
      </c>
      <c r="B27" s="15">
        <v>43956</v>
      </c>
      <c r="C27" s="15">
        <v>43924</v>
      </c>
      <c r="E27">
        <v>3</v>
      </c>
      <c r="F27" s="20"/>
      <c r="G27" s="20"/>
      <c r="H27" s="20" t="s">
        <v>150</v>
      </c>
      <c r="I27" s="1" t="s">
        <v>177</v>
      </c>
      <c r="J27" s="20" t="s">
        <v>149</v>
      </c>
      <c r="K27" s="1"/>
      <c r="L27" s="20"/>
      <c r="M27" s="1"/>
      <c r="N27" s="20"/>
    </row>
    <row r="28" spans="1:14" x14ac:dyDescent="0.25">
      <c r="F28" s="20"/>
      <c r="G28" s="20"/>
      <c r="H28" s="20"/>
      <c r="I28" s="1"/>
      <c r="J28" s="20"/>
      <c r="K28" s="1"/>
      <c r="L28" s="20"/>
      <c r="M28" s="1"/>
      <c r="N28" s="20"/>
    </row>
    <row r="29" spans="1:14" x14ac:dyDescent="0.25">
      <c r="A29" s="58" t="s">
        <v>190</v>
      </c>
      <c r="B29" s="59"/>
      <c r="C29" s="59"/>
      <c r="E29" s="58">
        <v>2</v>
      </c>
      <c r="F29" s="77">
        <v>3</v>
      </c>
      <c r="G29" s="20"/>
      <c r="H29" s="20" t="s">
        <v>150</v>
      </c>
      <c r="I29" s="1" t="s">
        <v>151</v>
      </c>
      <c r="J29" s="20" t="s">
        <v>149</v>
      </c>
      <c r="K29" s="1"/>
      <c r="L29" s="20">
        <v>3</v>
      </c>
      <c r="M29" s="1" t="s">
        <v>294</v>
      </c>
      <c r="N29" s="20" t="s">
        <v>149</v>
      </c>
    </row>
    <row r="30" spans="1:14" x14ac:dyDescent="0.25">
      <c r="A30" s="58" t="s">
        <v>115</v>
      </c>
      <c r="B30" s="59"/>
      <c r="C30" s="59"/>
      <c r="E30" s="58">
        <v>3</v>
      </c>
      <c r="F30" s="77" t="s">
        <v>316</v>
      </c>
      <c r="G30" s="20"/>
      <c r="H30" s="20" t="s">
        <v>161</v>
      </c>
      <c r="I30" s="1" t="s">
        <v>163</v>
      </c>
      <c r="J30" s="20" t="s">
        <v>149</v>
      </c>
      <c r="K30" s="1"/>
      <c r="L30" s="20">
        <v>0</v>
      </c>
      <c r="M30" s="1" t="s">
        <v>259</v>
      </c>
      <c r="N30" s="20" t="s">
        <v>272</v>
      </c>
    </row>
    <row r="31" spans="1:14" x14ac:dyDescent="0.25">
      <c r="A31" s="58" t="s">
        <v>122</v>
      </c>
      <c r="B31" s="59"/>
      <c r="C31" s="59"/>
      <c r="E31" s="58">
        <v>3</v>
      </c>
      <c r="F31" s="77"/>
      <c r="G31" s="20"/>
      <c r="H31" s="20"/>
      <c r="I31" s="1"/>
      <c r="J31" s="20"/>
      <c r="K31" s="1"/>
      <c r="L31" s="20"/>
      <c r="M31" s="1"/>
      <c r="N31" s="20"/>
    </row>
    <row r="32" spans="1:14" x14ac:dyDescent="0.25">
      <c r="A32" s="58" t="s">
        <v>178</v>
      </c>
      <c r="E32" s="58">
        <v>3</v>
      </c>
      <c r="F32" s="77"/>
      <c r="H32" s="20">
        <v>3</v>
      </c>
      <c r="I32" s="1" t="s">
        <v>179</v>
      </c>
      <c r="J32" s="20" t="s">
        <v>149</v>
      </c>
      <c r="K32" s="1"/>
      <c r="L32" s="20"/>
      <c r="M32" s="1"/>
      <c r="N32" s="20"/>
    </row>
    <row r="33" spans="1:14" x14ac:dyDescent="0.25">
      <c r="A33" s="58" t="s">
        <v>181</v>
      </c>
      <c r="F33" s="20">
        <v>3</v>
      </c>
      <c r="H33" s="20" t="s">
        <v>150</v>
      </c>
      <c r="I33" s="1" t="s">
        <v>182</v>
      </c>
      <c r="J33" s="20" t="s">
        <v>150</v>
      </c>
      <c r="K33" s="1"/>
      <c r="L33" s="20">
        <v>3</v>
      </c>
      <c r="M33" s="1" t="s">
        <v>271</v>
      </c>
      <c r="N33" s="20">
        <v>2</v>
      </c>
    </row>
    <row r="34" spans="1:14" x14ac:dyDescent="0.25">
      <c r="A34" s="58" t="s">
        <v>127</v>
      </c>
      <c r="B34" s="59"/>
      <c r="C34" s="59"/>
      <c r="E34" s="58">
        <v>2</v>
      </c>
      <c r="F34" s="77">
        <v>3</v>
      </c>
      <c r="G34" s="20"/>
      <c r="H34" s="20">
        <v>2</v>
      </c>
      <c r="I34" s="1" t="s">
        <v>184</v>
      </c>
      <c r="J34" s="20" t="s">
        <v>149</v>
      </c>
      <c r="K34" s="1"/>
      <c r="L34" s="20" t="s">
        <v>146</v>
      </c>
      <c r="M34" s="1" t="s">
        <v>286</v>
      </c>
      <c r="N34" s="20" t="s">
        <v>149</v>
      </c>
    </row>
    <row r="35" spans="1:14" x14ac:dyDescent="0.25">
      <c r="A35" s="58" t="s">
        <v>129</v>
      </c>
      <c r="E35" s="58"/>
      <c r="F35" s="77"/>
      <c r="G35" s="20"/>
      <c r="H35" s="20"/>
      <c r="I35" s="1" t="s">
        <v>185</v>
      </c>
      <c r="J35" s="20">
        <v>0</v>
      </c>
      <c r="K35" s="1" t="s">
        <v>186</v>
      </c>
      <c r="L35" s="20"/>
      <c r="M35" s="1"/>
      <c r="N35" s="20"/>
    </row>
    <row r="36" spans="1:14" x14ac:dyDescent="0.25">
      <c r="A36" s="58" t="s">
        <v>273</v>
      </c>
      <c r="E36" s="58"/>
      <c r="F36" s="77">
        <v>3</v>
      </c>
      <c r="G36" s="20"/>
      <c r="H36" s="20"/>
      <c r="I36" s="1"/>
      <c r="J36" s="20"/>
      <c r="K36" s="1"/>
      <c r="L36" s="20">
        <v>2</v>
      </c>
      <c r="M36" s="1" t="s">
        <v>274</v>
      </c>
      <c r="N36" s="20" t="s">
        <v>149</v>
      </c>
    </row>
    <row r="37" spans="1:14" x14ac:dyDescent="0.25">
      <c r="A37" s="58" t="s">
        <v>275</v>
      </c>
      <c r="E37" s="58"/>
      <c r="F37" s="77">
        <v>3</v>
      </c>
      <c r="G37" s="20"/>
      <c r="H37" s="20"/>
      <c r="I37" s="1"/>
      <c r="J37" s="20"/>
      <c r="K37" s="1"/>
      <c r="L37" s="20">
        <v>0</v>
      </c>
      <c r="M37" s="1" t="s">
        <v>317</v>
      </c>
      <c r="N37" s="20">
        <v>0</v>
      </c>
    </row>
    <row r="38" spans="1:14" x14ac:dyDescent="0.25">
      <c r="A38" s="58" t="s">
        <v>276</v>
      </c>
      <c r="E38" s="58"/>
      <c r="F38" s="77" t="s">
        <v>149</v>
      </c>
      <c r="G38" s="20"/>
      <c r="H38" s="20"/>
      <c r="I38" s="1"/>
      <c r="J38" s="20"/>
      <c r="K38" s="1"/>
      <c r="L38" s="20">
        <v>1</v>
      </c>
      <c r="M38" s="1" t="s">
        <v>282</v>
      </c>
      <c r="N38" s="20" t="s">
        <v>149</v>
      </c>
    </row>
    <row r="39" spans="1:14" x14ac:dyDescent="0.25">
      <c r="A39" s="58" t="s">
        <v>293</v>
      </c>
      <c r="E39" s="58"/>
      <c r="F39" s="77">
        <v>2</v>
      </c>
      <c r="G39" s="20"/>
      <c r="H39" s="20"/>
      <c r="I39" s="1"/>
      <c r="J39" s="20"/>
      <c r="K39" s="1"/>
      <c r="L39" s="20">
        <v>2</v>
      </c>
      <c r="M39" s="1" t="s">
        <v>283</v>
      </c>
      <c r="N39" s="20" t="s">
        <v>149</v>
      </c>
    </row>
    <row r="40" spans="1:14" x14ac:dyDescent="0.25">
      <c r="A40" s="58" t="s">
        <v>277</v>
      </c>
      <c r="E40" s="58"/>
      <c r="F40" s="77" t="s">
        <v>149</v>
      </c>
      <c r="G40" s="20"/>
      <c r="H40" s="20"/>
      <c r="I40" s="1"/>
      <c r="J40" s="20"/>
      <c r="K40" s="1"/>
      <c r="L40" s="20">
        <v>1</v>
      </c>
      <c r="M40" s="1" t="s">
        <v>284</v>
      </c>
      <c r="N40" s="20" t="s">
        <v>149</v>
      </c>
    </row>
    <row r="41" spans="1:14" x14ac:dyDescent="0.25">
      <c r="A41" s="58" t="s">
        <v>278</v>
      </c>
      <c r="E41" s="58"/>
      <c r="F41" s="77"/>
      <c r="G41" s="20"/>
      <c r="H41" s="20"/>
      <c r="I41" s="1"/>
      <c r="J41" s="20"/>
      <c r="K41" s="1"/>
      <c r="L41" s="20"/>
      <c r="M41" s="1" t="s">
        <v>318</v>
      </c>
      <c r="N41" s="20"/>
    </row>
    <row r="42" spans="1:14" x14ac:dyDescent="0.25">
      <c r="A42" s="58" t="s">
        <v>279</v>
      </c>
      <c r="E42" s="58"/>
      <c r="F42" s="77">
        <v>3</v>
      </c>
      <c r="G42" s="20"/>
      <c r="H42" s="20"/>
      <c r="I42" s="1"/>
      <c r="J42" s="20"/>
      <c r="K42" s="1"/>
      <c r="L42" s="20" t="s">
        <v>150</v>
      </c>
      <c r="M42" s="1" t="s">
        <v>282</v>
      </c>
      <c r="N42" s="20" t="s">
        <v>146</v>
      </c>
    </row>
    <row r="43" spans="1:14" x14ac:dyDescent="0.25">
      <c r="A43" s="58" t="s">
        <v>280</v>
      </c>
      <c r="E43" s="58"/>
      <c r="F43" s="77">
        <v>3</v>
      </c>
      <c r="G43" s="20"/>
      <c r="H43" s="20"/>
      <c r="I43" s="1"/>
      <c r="J43" s="20"/>
      <c r="K43" s="1"/>
      <c r="L43" s="20" t="s">
        <v>146</v>
      </c>
      <c r="M43" s="1" t="s">
        <v>285</v>
      </c>
      <c r="N43" s="20" t="s">
        <v>149</v>
      </c>
    </row>
    <row r="44" spans="1:14" x14ac:dyDescent="0.25">
      <c r="A44" s="58" t="s">
        <v>281</v>
      </c>
      <c r="E44" s="58"/>
      <c r="F44" s="77">
        <v>3</v>
      </c>
      <c r="G44" s="20"/>
      <c r="H44" s="20"/>
      <c r="I44" s="1"/>
      <c r="J44" s="20"/>
      <c r="K44" s="1"/>
      <c r="L44" s="20">
        <v>2</v>
      </c>
      <c r="M44" s="1" t="s">
        <v>287</v>
      </c>
      <c r="N44" s="20">
        <v>0</v>
      </c>
    </row>
    <row r="45" spans="1:14" x14ac:dyDescent="0.25">
      <c r="A45" s="58" t="s">
        <v>288</v>
      </c>
      <c r="E45" s="58"/>
      <c r="F45" s="77">
        <v>3</v>
      </c>
      <c r="G45" s="20"/>
      <c r="H45" s="20"/>
      <c r="I45" s="1"/>
      <c r="J45" s="20"/>
      <c r="K45" s="1"/>
      <c r="L45" s="20">
        <v>3</v>
      </c>
      <c r="M45" s="1" t="s">
        <v>208</v>
      </c>
      <c r="N45" s="20" t="s">
        <v>150</v>
      </c>
    </row>
    <row r="46" spans="1:14" x14ac:dyDescent="0.25">
      <c r="A46" s="58" t="s">
        <v>289</v>
      </c>
      <c r="E46" s="58"/>
      <c r="F46" s="77">
        <v>2</v>
      </c>
      <c r="G46" s="20"/>
      <c r="H46" s="20"/>
      <c r="I46" s="1"/>
      <c r="J46" s="20"/>
      <c r="K46" s="1"/>
      <c r="L46" s="20">
        <v>0</v>
      </c>
      <c r="M46" s="1" t="s">
        <v>295</v>
      </c>
      <c r="N46" s="20">
        <v>0</v>
      </c>
    </row>
    <row r="47" spans="1:14" x14ac:dyDescent="0.25">
      <c r="A47" s="58" t="s">
        <v>290</v>
      </c>
      <c r="E47" s="58"/>
      <c r="F47" s="77">
        <v>3</v>
      </c>
      <c r="G47" s="20"/>
      <c r="H47" s="20"/>
      <c r="I47" s="1"/>
      <c r="J47" s="20"/>
      <c r="K47" s="1"/>
      <c r="L47" s="20">
        <v>2</v>
      </c>
      <c r="M47" s="1" t="s">
        <v>296</v>
      </c>
      <c r="N47" s="20" t="s">
        <v>149</v>
      </c>
    </row>
    <row r="48" spans="1:14" x14ac:dyDescent="0.25">
      <c r="A48" s="58" t="s">
        <v>297</v>
      </c>
      <c r="E48" s="58"/>
      <c r="F48" s="77">
        <v>3</v>
      </c>
      <c r="G48" s="20"/>
      <c r="H48" s="20"/>
      <c r="I48" s="1"/>
      <c r="J48" s="20"/>
      <c r="K48" s="1"/>
      <c r="L48" s="20">
        <v>2</v>
      </c>
      <c r="M48" s="1" t="s">
        <v>298</v>
      </c>
      <c r="N48" s="20" t="s">
        <v>149</v>
      </c>
    </row>
    <row r="49" spans="1:14" x14ac:dyDescent="0.25">
      <c r="A49" s="58" t="s">
        <v>291</v>
      </c>
      <c r="E49" s="58"/>
      <c r="F49" s="77">
        <v>3</v>
      </c>
      <c r="G49" s="20"/>
      <c r="H49" s="20"/>
      <c r="I49" s="1"/>
      <c r="J49" s="20"/>
      <c r="K49" s="1"/>
      <c r="L49" s="20">
        <v>3</v>
      </c>
      <c r="M49" s="1" t="s">
        <v>299</v>
      </c>
      <c r="N49" s="20" t="s">
        <v>150</v>
      </c>
    </row>
    <row r="50" spans="1:14" x14ac:dyDescent="0.25">
      <c r="A50" s="58" t="s">
        <v>292</v>
      </c>
      <c r="E50" s="58"/>
      <c r="F50" s="77">
        <v>3</v>
      </c>
      <c r="G50" s="20"/>
      <c r="H50" s="20"/>
      <c r="I50" s="1"/>
      <c r="J50" s="20"/>
      <c r="K50" s="1"/>
      <c r="L50" s="20" t="s">
        <v>150</v>
      </c>
      <c r="M50" s="1" t="s">
        <v>302</v>
      </c>
      <c r="N50" s="20" t="s">
        <v>146</v>
      </c>
    </row>
    <row r="51" spans="1:14" x14ac:dyDescent="0.25">
      <c r="A51" s="58" t="s">
        <v>303</v>
      </c>
      <c r="E51" s="58"/>
      <c r="F51" s="77">
        <v>3</v>
      </c>
      <c r="G51" s="20"/>
      <c r="H51" s="20"/>
      <c r="I51" s="1"/>
      <c r="J51" s="20"/>
      <c r="K51" s="1"/>
      <c r="L51" s="20" t="s">
        <v>150</v>
      </c>
      <c r="M51" s="1" t="s">
        <v>304</v>
      </c>
      <c r="N51" s="20" t="s">
        <v>149</v>
      </c>
    </row>
    <row r="52" spans="1:14" x14ac:dyDescent="0.25">
      <c r="A52" s="58" t="s">
        <v>300</v>
      </c>
      <c r="E52" s="58"/>
      <c r="F52" s="77">
        <v>3</v>
      </c>
      <c r="G52" s="20"/>
      <c r="H52" s="20"/>
      <c r="I52" s="1"/>
      <c r="J52" s="20"/>
      <c r="K52" s="1"/>
      <c r="L52" s="20">
        <v>2</v>
      </c>
      <c r="M52" s="1" t="s">
        <v>305</v>
      </c>
      <c r="N52" s="20" t="s">
        <v>149</v>
      </c>
    </row>
    <row r="53" spans="1:14" x14ac:dyDescent="0.25">
      <c r="A53" s="58" t="s">
        <v>301</v>
      </c>
      <c r="E53" s="58"/>
      <c r="F53" s="77">
        <v>3</v>
      </c>
      <c r="G53" s="20"/>
      <c r="H53" s="20"/>
      <c r="I53" s="1"/>
      <c r="J53" s="20"/>
      <c r="K53" s="1"/>
      <c r="L53" s="20" t="s">
        <v>150</v>
      </c>
      <c r="M53" s="1" t="s">
        <v>306</v>
      </c>
      <c r="N53" s="20" t="s">
        <v>149</v>
      </c>
    </row>
    <row r="54" spans="1:14" x14ac:dyDescent="0.25">
      <c r="A54" s="58" t="s">
        <v>307</v>
      </c>
      <c r="E54" s="58"/>
      <c r="F54" s="77">
        <v>3</v>
      </c>
      <c r="G54" s="20"/>
      <c r="H54" s="20"/>
      <c r="I54" s="1"/>
      <c r="J54" s="20"/>
      <c r="K54" s="1"/>
      <c r="L54" s="20">
        <v>3</v>
      </c>
      <c r="M54" s="1" t="s">
        <v>308</v>
      </c>
      <c r="N54" s="20" t="s">
        <v>150</v>
      </c>
    </row>
    <row r="55" spans="1:14" x14ac:dyDescent="0.25">
      <c r="A55" s="58" t="s">
        <v>309</v>
      </c>
      <c r="E55" s="58"/>
      <c r="F55" s="77">
        <v>1</v>
      </c>
      <c r="G55" s="20"/>
      <c r="H55" s="20"/>
      <c r="I55" s="1"/>
      <c r="J55" s="20"/>
      <c r="K55" s="1"/>
      <c r="L55" s="20" t="s">
        <v>146</v>
      </c>
      <c r="M55" s="1" t="s">
        <v>310</v>
      </c>
      <c r="N55" s="20" t="s">
        <v>149</v>
      </c>
    </row>
    <row r="56" spans="1:14" x14ac:dyDescent="0.25">
      <c r="A56" s="58" t="s">
        <v>311</v>
      </c>
      <c r="E56" s="58"/>
      <c r="F56" s="77">
        <v>2</v>
      </c>
      <c r="G56" s="20"/>
      <c r="H56" s="20"/>
      <c r="I56" s="1"/>
      <c r="J56" s="20"/>
      <c r="K56" s="1"/>
      <c r="L56" s="20">
        <v>2</v>
      </c>
      <c r="M56" s="1" t="s">
        <v>306</v>
      </c>
      <c r="N56" s="20" t="s">
        <v>149</v>
      </c>
    </row>
    <row r="57" spans="1:14" x14ac:dyDescent="0.25">
      <c r="A57" s="58" t="s">
        <v>312</v>
      </c>
      <c r="E57" s="58"/>
      <c r="F57" s="77">
        <v>3</v>
      </c>
      <c r="G57" s="20"/>
      <c r="H57" s="20"/>
      <c r="I57" s="1"/>
      <c r="J57" s="20"/>
      <c r="K57" s="1"/>
      <c r="L57" s="20" t="s">
        <v>149</v>
      </c>
      <c r="M57" s="1" t="s">
        <v>313</v>
      </c>
      <c r="N57" s="20" t="s">
        <v>149</v>
      </c>
    </row>
    <row r="58" spans="1:14" x14ac:dyDescent="0.25">
      <c r="A58" s="58" t="s">
        <v>314</v>
      </c>
      <c r="E58" s="58"/>
      <c r="F58" s="77">
        <v>2</v>
      </c>
      <c r="G58" s="20"/>
      <c r="H58" s="20"/>
      <c r="I58" s="1"/>
      <c r="J58" s="20"/>
      <c r="K58" s="1"/>
      <c r="L58" s="20" t="s">
        <v>146</v>
      </c>
      <c r="M58" s="1" t="s">
        <v>315</v>
      </c>
      <c r="N58" s="20" t="s">
        <v>149</v>
      </c>
    </row>
    <row r="59" spans="1:14" x14ac:dyDescent="0.25">
      <c r="G59" s="20"/>
      <c r="H59" s="20"/>
      <c r="I59" s="1"/>
      <c r="J59" s="20"/>
      <c r="K59" s="1"/>
      <c r="L59" s="20"/>
      <c r="M59" s="1"/>
      <c r="N59" s="20"/>
    </row>
    <row r="60" spans="1:14" x14ac:dyDescent="0.25">
      <c r="A60" s="35" t="s">
        <v>62</v>
      </c>
      <c r="B60" s="36">
        <f>AVERAGE(B2:B27)</f>
        <v>43959.181874448856</v>
      </c>
      <c r="C60" s="36">
        <f>AVERAGE(C2:C27)</f>
        <v>43927.134255401237</v>
      </c>
      <c r="D60" s="58"/>
      <c r="E60" s="63">
        <f>AVERAGE(E2:E35)</f>
        <v>2.9230769230769229</v>
      </c>
      <c r="F60" s="63">
        <f>AVERAGE(F2:F58)</f>
        <v>2.85</v>
      </c>
      <c r="G60" s="20"/>
      <c r="H60" s="20"/>
      <c r="I60" s="1"/>
      <c r="J60" s="20"/>
      <c r="K60" s="1"/>
      <c r="L60" s="20"/>
      <c r="M60" s="1"/>
      <c r="N60" s="20"/>
    </row>
    <row r="61" spans="1:14" x14ac:dyDescent="0.25">
      <c r="A61" s="35" t="s">
        <v>63</v>
      </c>
      <c r="B61" s="37">
        <f>STDEV(B2:B27)</f>
        <v>5.103634745148768</v>
      </c>
      <c r="C61" s="37">
        <f>STDEV(C2:C27)</f>
        <v>5.1941170989618142</v>
      </c>
      <c r="D61" s="58"/>
      <c r="E61" s="63">
        <f>STDEV(E2:E35)</f>
        <v>0.27174648819470298</v>
      </c>
      <c r="F61" s="63">
        <f>STDEV(F2:F58)</f>
        <v>0.42667467941194098</v>
      </c>
      <c r="G61" s="20"/>
      <c r="H61" s="20"/>
      <c r="I61" s="1"/>
      <c r="J61" s="20"/>
      <c r="L61" s="20"/>
      <c r="M61" s="1"/>
      <c r="N61" s="20"/>
    </row>
    <row r="62" spans="1:14" x14ac:dyDescent="0.25">
      <c r="A62" s="35" t="s">
        <v>64</v>
      </c>
      <c r="B62" s="36">
        <f>MIN(B2:B27)</f>
        <v>43950.340416666666</v>
      </c>
      <c r="C62" s="36">
        <f>MIN(C2:C27)</f>
        <v>43917.340416666666</v>
      </c>
      <c r="D62" s="58"/>
      <c r="E62" s="63">
        <f>MIN(E2:E35)</f>
        <v>2</v>
      </c>
      <c r="F62" s="63">
        <f>MIN(F2:F58)</f>
        <v>1</v>
      </c>
      <c r="G62" s="20"/>
      <c r="H62" s="20"/>
      <c r="I62" s="1"/>
      <c r="L62" s="20"/>
      <c r="M62" s="1"/>
      <c r="N62" s="20"/>
    </row>
    <row r="63" spans="1:14" x14ac:dyDescent="0.25">
      <c r="A63" s="35" t="s">
        <v>65</v>
      </c>
      <c r="B63" s="36">
        <f>MAX(B2:B27)</f>
        <v>43972.340416666666</v>
      </c>
      <c r="C63" s="36">
        <f>MAX(C2:C27)</f>
        <v>43940.340416666666</v>
      </c>
      <c r="D63" s="58"/>
      <c r="E63" s="63">
        <f>MAX(E2:E35)</f>
        <v>3</v>
      </c>
      <c r="F63" s="63">
        <f>MAX(F2:F58)</f>
        <v>3</v>
      </c>
      <c r="H63" s="20"/>
      <c r="I63" s="1"/>
      <c r="L63" s="20"/>
      <c r="M63" s="1"/>
      <c r="N63" s="20"/>
    </row>
    <row r="64" spans="1:14" x14ac:dyDescent="0.25">
      <c r="A64" s="35" t="s">
        <v>66</v>
      </c>
      <c r="B64" s="38">
        <f>COUNT(B2:B27)</f>
        <v>21</v>
      </c>
      <c r="C64" s="38">
        <f>COUNT(C2:C27)</f>
        <v>21</v>
      </c>
      <c r="D64" s="58"/>
      <c r="E64" s="38">
        <f>COUNT(E2:E35)</f>
        <v>26</v>
      </c>
      <c r="F64" s="38">
        <f>COUNT(F2:F58)</f>
        <v>40</v>
      </c>
      <c r="H64" t="s">
        <v>188</v>
      </c>
      <c r="I64" s="1"/>
      <c r="J64" t="s">
        <v>252</v>
      </c>
      <c r="L64" s="20"/>
      <c r="M64" s="20"/>
      <c r="N64" s="20"/>
    </row>
    <row r="65" spans="1:13" x14ac:dyDescent="0.25">
      <c r="A65">
        <f>18/21</f>
        <v>0.8571428571428571</v>
      </c>
      <c r="M65" s="30"/>
    </row>
  </sheetData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3:C25"/>
  <sheetViews>
    <sheetView topLeftCell="A4" workbookViewId="0">
      <selection activeCell="B4" sqref="B4"/>
    </sheetView>
  </sheetViews>
  <sheetFormatPr defaultRowHeight="15" x14ac:dyDescent="0.25"/>
  <cols>
    <col min="1" max="1" width="10" bestFit="1" customWidth="1"/>
    <col min="2" max="2" width="17.140625" bestFit="1" customWidth="1"/>
    <col min="3" max="3" width="14.85546875" bestFit="1" customWidth="1"/>
  </cols>
  <sheetData>
    <row r="3" spans="1:3" ht="14.45" x14ac:dyDescent="0.35">
      <c r="A3" s="8" t="s">
        <v>57</v>
      </c>
      <c r="B3" t="s">
        <v>104</v>
      </c>
      <c r="C3" t="s">
        <v>105</v>
      </c>
    </row>
    <row r="4" spans="1:3" ht="14.45" x14ac:dyDescent="0.35">
      <c r="A4" s="1" t="s">
        <v>1</v>
      </c>
      <c r="B4" s="33">
        <v>43960.393194444441</v>
      </c>
      <c r="C4" s="33">
        <v>43928.393194444441</v>
      </c>
    </row>
    <row r="5" spans="1:3" ht="14.45" x14ac:dyDescent="0.35">
      <c r="A5" s="1" t="s">
        <v>9</v>
      </c>
      <c r="B5" s="33">
        <v>43956.076805555553</v>
      </c>
      <c r="C5" s="33">
        <v>43924.076805555553</v>
      </c>
    </row>
    <row r="6" spans="1:3" ht="14.45" x14ac:dyDescent="0.35">
      <c r="A6" s="1" t="s">
        <v>12</v>
      </c>
      <c r="B6" s="33">
        <v>43956.076805555553</v>
      </c>
      <c r="C6" s="33">
        <v>43924.076805555553</v>
      </c>
    </row>
    <row r="7" spans="1:3" ht="14.45" x14ac:dyDescent="0.35">
      <c r="A7" s="1" t="s">
        <v>13</v>
      </c>
      <c r="B7" s="33">
        <v>43980.340416666666</v>
      </c>
      <c r="C7" s="33">
        <v>43948.340416666666</v>
      </c>
    </row>
    <row r="8" spans="1:3" ht="14.45" x14ac:dyDescent="0.35">
      <c r="A8" s="1" t="s">
        <v>16</v>
      </c>
      <c r="B8" s="33">
        <v>43958.954398148147</v>
      </c>
      <c r="C8" s="33">
        <v>43926.954398148147</v>
      </c>
    </row>
    <row r="9" spans="1:3" ht="14.45" x14ac:dyDescent="0.35">
      <c r="A9" s="1" t="s">
        <v>18</v>
      </c>
      <c r="B9" s="33">
        <v>43957.515601851854</v>
      </c>
      <c r="C9" s="33">
        <v>43925.515601851854</v>
      </c>
    </row>
    <row r="10" spans="1:3" ht="14.45" x14ac:dyDescent="0.35">
      <c r="A10" s="1" t="s">
        <v>20</v>
      </c>
      <c r="B10" s="33">
        <v>43950.340416666666</v>
      </c>
      <c r="C10" s="33">
        <v>43918.340416666666</v>
      </c>
    </row>
    <row r="11" spans="1:3" ht="14.45" x14ac:dyDescent="0.35">
      <c r="A11" s="1" t="s">
        <v>23</v>
      </c>
      <c r="B11" s="33">
        <v>43962.340416666666</v>
      </c>
      <c r="C11" s="33">
        <v>43930.340416666666</v>
      </c>
    </row>
    <row r="12" spans="1:3" ht="14.45" x14ac:dyDescent="0.35">
      <c r="A12" s="1" t="s">
        <v>24</v>
      </c>
      <c r="B12" s="33">
        <v>43962.340416666666</v>
      </c>
      <c r="C12" s="33">
        <v>43930.340416666666</v>
      </c>
    </row>
    <row r="13" spans="1:3" ht="14.45" x14ac:dyDescent="0.35">
      <c r="A13" s="1" t="s">
        <v>29</v>
      </c>
      <c r="B13" s="33">
        <v>43956.408182870371</v>
      </c>
      <c r="C13" s="33">
        <v>43924.408182870371</v>
      </c>
    </row>
    <row r="14" spans="1:3" ht="14.45" x14ac:dyDescent="0.35">
      <c r="A14" s="1" t="s">
        <v>30</v>
      </c>
      <c r="B14" s="33">
        <v>43957.515601851854</v>
      </c>
      <c r="C14" s="33">
        <v>43925.515601851854</v>
      </c>
    </row>
    <row r="15" spans="1:3" ht="14.45" x14ac:dyDescent="0.35">
      <c r="A15" s="1" t="s">
        <v>31</v>
      </c>
      <c r="B15" s="33">
        <v>43955.806793981479</v>
      </c>
      <c r="C15" s="33">
        <v>43923.806793981479</v>
      </c>
    </row>
    <row r="16" spans="1:3" ht="14.45" x14ac:dyDescent="0.35">
      <c r="A16" s="1" t="s">
        <v>35</v>
      </c>
      <c r="B16" s="33">
        <v>43958.954398148147</v>
      </c>
      <c r="C16" s="33">
        <v>43926.954398148147</v>
      </c>
    </row>
    <row r="17" spans="1:3" ht="14.45" x14ac:dyDescent="0.35">
      <c r="A17" s="1" t="s">
        <v>36</v>
      </c>
      <c r="B17" s="33">
        <v>43965.916273148148</v>
      </c>
      <c r="C17" s="33">
        <v>43933.916273148148</v>
      </c>
    </row>
    <row r="18" spans="1:3" ht="14.45" x14ac:dyDescent="0.35">
      <c r="A18" s="1" t="s">
        <v>37</v>
      </c>
      <c r="B18" s="33">
        <v>43962.340416666666</v>
      </c>
      <c r="C18" s="33">
        <v>43930.340416666666</v>
      </c>
    </row>
    <row r="19" spans="1:3" ht="14.45" x14ac:dyDescent="0.35">
      <c r="A19" s="1" t="s">
        <v>38</v>
      </c>
      <c r="B19" s="33">
        <v>43961.760405092595</v>
      </c>
      <c r="C19" s="33">
        <v>43929.760405092595</v>
      </c>
    </row>
    <row r="20" spans="1:3" ht="14.45" x14ac:dyDescent="0.35">
      <c r="A20" s="1" t="s">
        <v>40</v>
      </c>
      <c r="B20" s="33">
        <v>43972.340416666666</v>
      </c>
      <c r="C20" s="33">
        <v>43940.340416666666</v>
      </c>
    </row>
    <row r="21" spans="1:3" ht="14.45" x14ac:dyDescent="0.35">
      <c r="A21" s="1" t="s">
        <v>41</v>
      </c>
      <c r="B21" s="33">
        <v>43964.637997685182</v>
      </c>
      <c r="C21" s="33">
        <v>43932.637997685182</v>
      </c>
    </row>
    <row r="22" spans="1:3" ht="14.45" x14ac:dyDescent="0.35">
      <c r="A22" s="1" t="s">
        <v>44</v>
      </c>
      <c r="B22" s="33">
        <v>43955</v>
      </c>
      <c r="C22" s="33">
        <v>43923</v>
      </c>
    </row>
    <row r="23" spans="1:3" ht="14.45" x14ac:dyDescent="0.35">
      <c r="A23" s="1" t="s">
        <v>48</v>
      </c>
      <c r="B23" s="33">
        <v>43961.760405092595</v>
      </c>
      <c r="C23" s="33">
        <v>43929.760405092595</v>
      </c>
    </row>
    <row r="24" spans="1:3" ht="14.45" x14ac:dyDescent="0.35">
      <c r="A24" s="1" t="s">
        <v>49</v>
      </c>
      <c r="B24" s="33">
        <v>43956</v>
      </c>
      <c r="C24" s="33">
        <v>43924</v>
      </c>
    </row>
    <row r="25" spans="1:3" x14ac:dyDescent="0.25">
      <c r="A25" s="1" t="s">
        <v>58</v>
      </c>
      <c r="B25" s="33">
        <v>43950.340416666666</v>
      </c>
      <c r="C25" s="33">
        <v>43918.340416666666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40"/>
  <sheetViews>
    <sheetView topLeftCell="A3" zoomScaleNormal="100" workbookViewId="0">
      <selection activeCell="G24" sqref="G24"/>
    </sheetView>
  </sheetViews>
  <sheetFormatPr defaultRowHeight="15" x14ac:dyDescent="0.25"/>
  <sheetData>
    <row r="1" spans="12:17" ht="14.45" x14ac:dyDescent="0.35">
      <c r="L1" s="40" t="s">
        <v>70</v>
      </c>
      <c r="M1" s="41"/>
      <c r="N1" s="41"/>
      <c r="O1" s="41"/>
      <c r="P1" s="41"/>
      <c r="Q1" s="42"/>
    </row>
    <row r="2" spans="12:17" ht="14.45" x14ac:dyDescent="0.35">
      <c r="L2" s="43" t="s">
        <v>71</v>
      </c>
      <c r="M2" s="44" t="s">
        <v>72</v>
      </c>
      <c r="N2" s="45" t="s">
        <v>73</v>
      </c>
      <c r="O2" s="44"/>
      <c r="P2" s="46" t="s">
        <v>74</v>
      </c>
      <c r="Q2" s="47"/>
    </row>
    <row r="3" spans="12:17" ht="14.45" x14ac:dyDescent="0.35">
      <c r="L3" s="43"/>
      <c r="M3" s="44" t="s">
        <v>75</v>
      </c>
      <c r="N3" s="44" t="s">
        <v>76</v>
      </c>
      <c r="O3" s="44"/>
      <c r="P3" s="46" t="s">
        <v>77</v>
      </c>
      <c r="Q3" s="47"/>
    </row>
    <row r="4" spans="12:17" ht="14.45" x14ac:dyDescent="0.35">
      <c r="L4" s="43"/>
      <c r="M4" s="44"/>
      <c r="N4" s="44"/>
      <c r="O4" s="44"/>
      <c r="P4" s="44"/>
      <c r="Q4" s="47"/>
    </row>
    <row r="5" spans="12:17" ht="14.45" x14ac:dyDescent="0.35">
      <c r="L5" s="43" t="s">
        <v>78</v>
      </c>
      <c r="M5" s="44"/>
      <c r="N5" s="44"/>
      <c r="O5" s="44"/>
      <c r="P5" s="44"/>
      <c r="Q5" s="47"/>
    </row>
    <row r="6" spans="12:17" ht="14.45" x14ac:dyDescent="0.35">
      <c r="L6" s="43" t="s">
        <v>71</v>
      </c>
      <c r="M6" s="44"/>
      <c r="N6" s="44"/>
      <c r="O6" s="44"/>
      <c r="P6" s="44"/>
      <c r="Q6" s="47"/>
    </row>
    <row r="7" spans="12:17" ht="14.45" x14ac:dyDescent="0.35">
      <c r="L7" s="43" t="s">
        <v>79</v>
      </c>
      <c r="M7" s="44" t="s">
        <v>80</v>
      </c>
      <c r="N7" s="44" t="s">
        <v>81</v>
      </c>
      <c r="O7" s="44" t="s">
        <v>82</v>
      </c>
      <c r="P7" s="44" t="s">
        <v>83</v>
      </c>
      <c r="Q7" s="47" t="s">
        <v>84</v>
      </c>
    </row>
    <row r="8" spans="12:17" ht="14.45" x14ac:dyDescent="0.35">
      <c r="L8" s="43" t="s">
        <v>85</v>
      </c>
      <c r="M8" s="44">
        <v>1</v>
      </c>
      <c r="N8" s="44">
        <v>2.9929999999999999</v>
      </c>
      <c r="O8" s="44">
        <v>2.9930409999999998</v>
      </c>
      <c r="P8" s="44">
        <v>384.71</v>
      </c>
      <c r="Q8" s="47" t="s">
        <v>86</v>
      </c>
    </row>
    <row r="9" spans="12:17" ht="14.45" x14ac:dyDescent="0.35">
      <c r="L9" s="43" t="s">
        <v>87</v>
      </c>
      <c r="M9" s="44">
        <v>111</v>
      </c>
      <c r="N9" s="44">
        <v>0.86360000000000003</v>
      </c>
      <c r="O9" s="44">
        <v>7.7799999999999996E-3</v>
      </c>
      <c r="P9" s="44" t="s">
        <v>71</v>
      </c>
      <c r="Q9" s="47" t="s">
        <v>71</v>
      </c>
    </row>
    <row r="10" spans="12:17" ht="14.45" x14ac:dyDescent="0.35">
      <c r="L10" s="43" t="s">
        <v>88</v>
      </c>
      <c r="M10" s="44">
        <v>112</v>
      </c>
      <c r="N10" s="44">
        <v>3.8565999999999998</v>
      </c>
      <c r="O10" s="44">
        <v>3.4433999999999999E-2</v>
      </c>
      <c r="P10" s="44" t="s">
        <v>71</v>
      </c>
      <c r="Q10" s="47" t="s">
        <v>71</v>
      </c>
    </row>
    <row r="11" spans="12:17" ht="14.45" x14ac:dyDescent="0.35">
      <c r="L11" s="43" t="s">
        <v>71</v>
      </c>
      <c r="M11" s="44"/>
      <c r="N11" s="44"/>
      <c r="O11" s="44"/>
      <c r="P11" s="44"/>
      <c r="Q11" s="47"/>
    </row>
    <row r="12" spans="12:17" ht="14.45" x14ac:dyDescent="0.35">
      <c r="L12" s="43" t="s">
        <v>89</v>
      </c>
      <c r="M12" s="44"/>
      <c r="N12" s="44"/>
      <c r="O12" s="44"/>
      <c r="P12" s="44"/>
      <c r="Q12" s="47"/>
    </row>
    <row r="13" spans="12:17" ht="14.45" x14ac:dyDescent="0.35">
      <c r="L13" s="43" t="s">
        <v>90</v>
      </c>
      <c r="M13" s="44"/>
      <c r="N13" s="44"/>
      <c r="O13" s="44"/>
      <c r="P13" s="44"/>
      <c r="Q13" s="47"/>
    </row>
    <row r="14" spans="12:17" ht="14.45" x14ac:dyDescent="0.35">
      <c r="L14" s="43"/>
      <c r="M14" s="44"/>
      <c r="N14" s="44"/>
      <c r="O14" s="44"/>
      <c r="P14" s="44"/>
      <c r="Q14" s="47"/>
    </row>
    <row r="15" spans="12:17" ht="14.45" x14ac:dyDescent="0.35">
      <c r="L15" s="43" t="s">
        <v>91</v>
      </c>
      <c r="M15" s="44"/>
      <c r="N15" s="44"/>
      <c r="O15" s="44"/>
      <c r="P15" s="44"/>
      <c r="Q15" s="47"/>
    </row>
    <row r="16" spans="12:17" ht="14.45" x14ac:dyDescent="0.35">
      <c r="L16" s="43" t="s">
        <v>71</v>
      </c>
      <c r="M16" s="44"/>
      <c r="N16" s="44"/>
      <c r="O16" s="44"/>
      <c r="P16" s="44"/>
      <c r="Q16" s="47"/>
    </row>
    <row r="17" spans="1:17" ht="14.45" x14ac:dyDescent="0.35">
      <c r="L17" s="43" t="s">
        <v>92</v>
      </c>
      <c r="M17" s="44" t="s">
        <v>93</v>
      </c>
      <c r="N17" s="44" t="s">
        <v>94</v>
      </c>
      <c r="O17" s="44" t="s">
        <v>95</v>
      </c>
      <c r="P17" s="44" t="s">
        <v>96</v>
      </c>
      <c r="Q17" s="47"/>
    </row>
    <row r="18" spans="1:17" ht="14.45" x14ac:dyDescent="0.35">
      <c r="L18" s="43" t="s">
        <v>97</v>
      </c>
      <c r="M18" s="44">
        <v>0.65597000000000005</v>
      </c>
      <c r="N18" s="44">
        <v>8.3099999999999997E-3</v>
      </c>
      <c r="O18" s="44">
        <v>78.94</v>
      </c>
      <c r="P18" s="44" t="s">
        <v>86</v>
      </c>
      <c r="Q18" s="47"/>
    </row>
    <row r="19" spans="1:17" ht="14.45" x14ac:dyDescent="0.35">
      <c r="L19" s="48" t="s">
        <v>59</v>
      </c>
      <c r="M19" s="49">
        <v>-5.6079999999999998E-2</v>
      </c>
      <c r="N19" s="50">
        <v>2.8600000000000001E-3</v>
      </c>
      <c r="O19" s="50">
        <v>-19.61</v>
      </c>
      <c r="P19" s="50" t="s">
        <v>86</v>
      </c>
      <c r="Q19" s="51"/>
    </row>
    <row r="20" spans="1:17" ht="14.45" x14ac:dyDescent="0.35">
      <c r="L20" t="s">
        <v>71</v>
      </c>
    </row>
    <row r="22" spans="1:17" ht="14.45" x14ac:dyDescent="0.35">
      <c r="L22" s="40" t="s">
        <v>70</v>
      </c>
      <c r="M22" s="41"/>
      <c r="N22" s="41"/>
      <c r="O22" s="41"/>
      <c r="P22" s="41"/>
      <c r="Q22" s="42"/>
    </row>
    <row r="23" spans="1:17" x14ac:dyDescent="0.25">
      <c r="L23" s="43"/>
      <c r="M23" s="44" t="s">
        <v>72</v>
      </c>
      <c r="N23" s="45" t="s">
        <v>73</v>
      </c>
      <c r="O23" s="44"/>
      <c r="P23" s="46" t="s">
        <v>74</v>
      </c>
      <c r="Q23" s="47"/>
    </row>
    <row r="24" spans="1:17" x14ac:dyDescent="0.25">
      <c r="L24" s="43"/>
      <c r="M24" s="44" t="s">
        <v>75</v>
      </c>
      <c r="N24" s="44" t="s">
        <v>98</v>
      </c>
      <c r="O24" s="45"/>
      <c r="P24" s="46" t="s">
        <v>99</v>
      </c>
      <c r="Q24" s="47"/>
    </row>
    <row r="25" spans="1:17" x14ac:dyDescent="0.25">
      <c r="A25" t="s">
        <v>0</v>
      </c>
      <c r="L25" s="43" t="s">
        <v>71</v>
      </c>
      <c r="M25" s="44"/>
      <c r="N25" s="44"/>
      <c r="O25" s="44"/>
      <c r="P25" s="44"/>
      <c r="Q25" s="47"/>
    </row>
    <row r="26" spans="1:17" x14ac:dyDescent="0.25">
      <c r="L26" s="43" t="s">
        <v>78</v>
      </c>
      <c r="M26" s="44"/>
      <c r="N26" s="44"/>
      <c r="O26" s="44"/>
      <c r="P26" s="44"/>
      <c r="Q26" s="47"/>
    </row>
    <row r="27" spans="1:17" x14ac:dyDescent="0.25">
      <c r="L27" s="43" t="s">
        <v>71</v>
      </c>
      <c r="M27" s="44"/>
      <c r="N27" s="44"/>
      <c r="O27" s="44"/>
      <c r="P27" s="44"/>
      <c r="Q27" s="47"/>
    </row>
    <row r="28" spans="1:17" x14ac:dyDescent="0.25">
      <c r="L28" s="43" t="s">
        <v>79</v>
      </c>
      <c r="M28" s="44" t="s">
        <v>80</v>
      </c>
      <c r="N28" s="44" t="s">
        <v>81</v>
      </c>
      <c r="O28" s="44" t="s">
        <v>82</v>
      </c>
      <c r="P28" s="44" t="s">
        <v>83</v>
      </c>
      <c r="Q28" s="47" t="s">
        <v>84</v>
      </c>
    </row>
    <row r="29" spans="1:17" x14ac:dyDescent="0.25">
      <c r="L29" s="43" t="s">
        <v>85</v>
      </c>
      <c r="M29" s="44">
        <v>1</v>
      </c>
      <c r="N29" s="44">
        <v>0.216</v>
      </c>
      <c r="O29" s="44">
        <v>0.215978</v>
      </c>
      <c r="P29" s="44">
        <v>39.19</v>
      </c>
      <c r="Q29" s="47" t="s">
        <v>86</v>
      </c>
    </row>
    <row r="30" spans="1:17" x14ac:dyDescent="0.25">
      <c r="L30" s="43" t="s">
        <v>87</v>
      </c>
      <c r="M30" s="44">
        <v>24</v>
      </c>
      <c r="N30" s="44">
        <v>0.1323</v>
      </c>
      <c r="O30" s="44">
        <v>5.5110000000000003E-3</v>
      </c>
      <c r="P30" s="44" t="s">
        <v>71</v>
      </c>
      <c r="Q30" s="47" t="s">
        <v>71</v>
      </c>
    </row>
    <row r="31" spans="1:17" x14ac:dyDescent="0.25">
      <c r="L31" s="43" t="s">
        <v>88</v>
      </c>
      <c r="M31" s="44">
        <v>25</v>
      </c>
      <c r="N31" s="44">
        <v>0.34820000000000001</v>
      </c>
      <c r="O31" s="44">
        <v>1.3929E-2</v>
      </c>
      <c r="P31" s="44" t="s">
        <v>71</v>
      </c>
      <c r="Q31" s="47" t="s">
        <v>71</v>
      </c>
    </row>
    <row r="32" spans="1:17" x14ac:dyDescent="0.25">
      <c r="L32" s="43" t="s">
        <v>71</v>
      </c>
      <c r="M32" s="44"/>
      <c r="N32" s="44"/>
      <c r="O32" s="44"/>
      <c r="P32" s="44"/>
      <c r="Q32" s="47"/>
    </row>
    <row r="33" spans="12:17" x14ac:dyDescent="0.25">
      <c r="L33" s="43" t="s">
        <v>100</v>
      </c>
      <c r="M33" s="44"/>
      <c r="N33" s="44"/>
      <c r="O33" s="44"/>
      <c r="P33" s="44"/>
      <c r="Q33" s="47"/>
    </row>
    <row r="34" spans="12:17" x14ac:dyDescent="0.25">
      <c r="L34" s="43" t="s">
        <v>101</v>
      </c>
      <c r="M34" s="44"/>
      <c r="N34" s="44"/>
      <c r="O34" s="44"/>
      <c r="P34" s="44"/>
      <c r="Q34" s="47"/>
    </row>
    <row r="35" spans="12:17" x14ac:dyDescent="0.25">
      <c r="L35" s="43"/>
      <c r="M35" s="44"/>
      <c r="N35" s="44"/>
      <c r="O35" s="44"/>
      <c r="P35" s="44"/>
      <c r="Q35" s="47"/>
    </row>
    <row r="36" spans="12:17" x14ac:dyDescent="0.25">
      <c r="L36" s="43" t="s">
        <v>91</v>
      </c>
      <c r="M36" s="44"/>
      <c r="N36" s="44"/>
      <c r="O36" s="44"/>
      <c r="P36" s="44"/>
      <c r="Q36" s="47"/>
    </row>
    <row r="37" spans="12:17" x14ac:dyDescent="0.25">
      <c r="L37" s="43" t="s">
        <v>71</v>
      </c>
      <c r="M37" s="44"/>
      <c r="N37" s="44"/>
      <c r="O37" s="44"/>
      <c r="P37" s="44"/>
      <c r="Q37" s="47"/>
    </row>
    <row r="38" spans="12:17" x14ac:dyDescent="0.25">
      <c r="L38" s="43" t="s">
        <v>92</v>
      </c>
      <c r="M38" s="44" t="s">
        <v>93</v>
      </c>
      <c r="N38" s="44" t="s">
        <v>94</v>
      </c>
      <c r="O38" s="44" t="s">
        <v>102</v>
      </c>
      <c r="P38" s="44" t="s">
        <v>96</v>
      </c>
      <c r="Q38" s="47"/>
    </row>
    <row r="39" spans="12:17" x14ac:dyDescent="0.25">
      <c r="L39" s="43" t="s">
        <v>97</v>
      </c>
      <c r="M39" s="44">
        <v>0.49409999999999998</v>
      </c>
      <c r="N39" s="44">
        <v>2.2599999999999999E-2</v>
      </c>
      <c r="O39" s="44">
        <v>21.85</v>
      </c>
      <c r="P39" s="44" t="s">
        <v>86</v>
      </c>
      <c r="Q39" s="47"/>
    </row>
    <row r="40" spans="12:17" x14ac:dyDescent="0.25">
      <c r="L40" s="48" t="s">
        <v>60</v>
      </c>
      <c r="M40" s="50">
        <v>-3.597</v>
      </c>
      <c r="N40" s="50">
        <v>0.57499999999999996</v>
      </c>
      <c r="O40" s="50">
        <v>-6.26</v>
      </c>
      <c r="P40" s="50" t="s">
        <v>86</v>
      </c>
      <c r="Q40" s="51"/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F93"/>
  <sheetViews>
    <sheetView zoomScale="85" zoomScaleNormal="85" workbookViewId="0">
      <selection activeCell="J10" sqref="J10"/>
    </sheetView>
  </sheetViews>
  <sheetFormatPr defaultRowHeight="15" x14ac:dyDescent="0.25"/>
  <cols>
    <col min="1" max="1" width="18.28515625" bestFit="1" customWidth="1"/>
    <col min="2" max="2" width="8.42578125" bestFit="1" customWidth="1"/>
    <col min="3" max="3" width="6.42578125" bestFit="1" customWidth="1"/>
    <col min="4" max="4" width="7" bestFit="1" customWidth="1"/>
    <col min="5" max="5" width="7.85546875" bestFit="1" customWidth="1"/>
    <col min="6" max="6" width="13.85546875" bestFit="1" customWidth="1"/>
    <col min="7" max="7" width="15.28515625" bestFit="1" customWidth="1"/>
    <col min="8" max="8" width="8.5703125" bestFit="1" customWidth="1"/>
    <col min="9" max="9" width="73.5703125" bestFit="1" customWidth="1"/>
    <col min="10" max="10" width="8.140625" bestFit="1" customWidth="1"/>
    <col min="11" max="11" width="9.5703125" bestFit="1" customWidth="1"/>
    <col min="12" max="12" width="10.140625" bestFit="1" customWidth="1"/>
    <col min="13" max="13" width="9" bestFit="1" customWidth="1"/>
    <col min="14" max="14" width="9.5703125" bestFit="1" customWidth="1"/>
    <col min="15" max="15" width="9.42578125" bestFit="1" customWidth="1"/>
    <col min="22" max="22" width="12" customWidth="1"/>
    <col min="23" max="23" width="11.42578125" customWidth="1"/>
  </cols>
  <sheetData>
    <row r="1" spans="1:32" x14ac:dyDescent="0.25">
      <c r="A1" s="5" t="s">
        <v>55</v>
      </c>
      <c r="B1" s="5" t="s">
        <v>56</v>
      </c>
      <c r="C1" t="s">
        <v>108</v>
      </c>
      <c r="D1" t="s">
        <v>109</v>
      </c>
      <c r="E1" t="s">
        <v>110</v>
      </c>
      <c r="F1" t="s">
        <v>111</v>
      </c>
      <c r="G1" t="s">
        <v>194</v>
      </c>
      <c r="H1" s="20" t="s">
        <v>157</v>
      </c>
      <c r="I1" s="1"/>
      <c r="J1" s="20" t="s">
        <v>158</v>
      </c>
      <c r="K1" s="18" t="s">
        <v>68</v>
      </c>
      <c r="L1" s="18" t="s">
        <v>67</v>
      </c>
      <c r="M1" s="9" t="s">
        <v>135</v>
      </c>
      <c r="N1" s="16" t="s">
        <v>136</v>
      </c>
      <c r="O1" s="64" t="s">
        <v>187</v>
      </c>
      <c r="R1" t="s">
        <v>112</v>
      </c>
    </row>
    <row r="2" spans="1:32" x14ac:dyDescent="0.25">
      <c r="A2" s="7" t="s">
        <v>1</v>
      </c>
      <c r="B2" t="s">
        <v>3</v>
      </c>
      <c r="C2">
        <v>51.92</v>
      </c>
      <c r="D2">
        <v>72.7</v>
      </c>
      <c r="E2" s="57">
        <v>98.674118044480011</v>
      </c>
      <c r="F2" s="57"/>
      <c r="K2" s="31">
        <v>43928.393199999999</v>
      </c>
      <c r="L2" s="15">
        <v>43960.393199999999</v>
      </c>
      <c r="M2" s="12"/>
      <c r="N2" s="13"/>
      <c r="R2" t="s">
        <v>113</v>
      </c>
      <c r="U2" t="s">
        <v>55</v>
      </c>
      <c r="V2" s="34" t="s">
        <v>67</v>
      </c>
      <c r="W2" s="34" t="s">
        <v>68</v>
      </c>
      <c r="X2" s="39" t="s">
        <v>69</v>
      </c>
      <c r="Y2" t="s">
        <v>107</v>
      </c>
      <c r="AA2" s="20"/>
      <c r="AE2" s="1"/>
      <c r="AF2" s="20"/>
    </row>
    <row r="3" spans="1:32" x14ac:dyDescent="0.25">
      <c r="A3" s="7" t="s">
        <v>1</v>
      </c>
      <c r="B3" t="s">
        <v>4</v>
      </c>
      <c r="C3">
        <v>49.7</v>
      </c>
      <c r="D3">
        <v>73.2</v>
      </c>
      <c r="E3" s="57">
        <v>91.038131058000019</v>
      </c>
      <c r="F3" s="57"/>
      <c r="K3" s="31">
        <v>43930.340413920938</v>
      </c>
      <c r="L3" s="15">
        <v>43962.340413920938</v>
      </c>
      <c r="M3" s="10"/>
      <c r="N3" s="11"/>
      <c r="U3" t="s">
        <v>1</v>
      </c>
      <c r="V3" s="15">
        <v>43960.393194444441</v>
      </c>
      <c r="W3" s="15">
        <v>43928.393194444441</v>
      </c>
      <c r="Y3">
        <v>3</v>
      </c>
      <c r="Z3">
        <v>2020</v>
      </c>
      <c r="AA3" s="20"/>
      <c r="AB3" s="20" t="s">
        <v>146</v>
      </c>
      <c r="AC3" s="65" t="s">
        <v>147</v>
      </c>
      <c r="AD3" s="20" t="s">
        <v>149</v>
      </c>
      <c r="AE3" s="1"/>
      <c r="AF3" s="20"/>
    </row>
    <row r="4" spans="1:32" x14ac:dyDescent="0.25">
      <c r="A4" s="7" t="s">
        <v>1</v>
      </c>
      <c r="B4" t="s">
        <v>5</v>
      </c>
      <c r="C4">
        <v>48.2</v>
      </c>
      <c r="D4">
        <v>76.5</v>
      </c>
      <c r="E4" s="57">
        <v>89.485977509999998</v>
      </c>
      <c r="F4" s="57">
        <v>279.19822661248003</v>
      </c>
      <c r="G4">
        <v>3</v>
      </c>
      <c r="H4" s="20" t="s">
        <v>146</v>
      </c>
      <c r="I4" s="65" t="s">
        <v>147</v>
      </c>
      <c r="J4" s="20" t="s">
        <v>149</v>
      </c>
      <c r="K4" s="31">
        <v>43930.340413920938</v>
      </c>
      <c r="L4" s="15">
        <v>43962.340413920938</v>
      </c>
      <c r="M4" t="s">
        <v>137</v>
      </c>
      <c r="N4" s="15">
        <v>43972</v>
      </c>
      <c r="O4">
        <v>0</v>
      </c>
      <c r="U4" t="s">
        <v>132</v>
      </c>
      <c r="V4" s="15">
        <v>43956.076805555553</v>
      </c>
      <c r="W4" s="15">
        <v>43924.076805555553</v>
      </c>
      <c r="Y4">
        <v>3</v>
      </c>
      <c r="Z4">
        <v>2020</v>
      </c>
      <c r="AA4" s="20"/>
      <c r="AB4" s="20" t="s">
        <v>146</v>
      </c>
      <c r="AC4" s="65" t="s">
        <v>147</v>
      </c>
      <c r="AD4" s="20" t="s">
        <v>149</v>
      </c>
      <c r="AE4" s="1"/>
      <c r="AF4" s="20"/>
    </row>
    <row r="5" spans="1:32" x14ac:dyDescent="0.25">
      <c r="A5" s="4" t="s">
        <v>189</v>
      </c>
      <c r="B5" t="s">
        <v>3</v>
      </c>
      <c r="C5">
        <v>51.8</v>
      </c>
      <c r="D5">
        <v>71.3</v>
      </c>
      <c r="E5" s="57">
        <v>96.327108541999976</v>
      </c>
      <c r="F5" s="57"/>
      <c r="K5" s="31">
        <v>43924.076800000003</v>
      </c>
      <c r="L5" s="15">
        <v>43956.076800000003</v>
      </c>
      <c r="U5" t="s">
        <v>12</v>
      </c>
      <c r="V5" s="15">
        <v>43956.076805555553</v>
      </c>
      <c r="W5" s="15">
        <v>43924.076805555553</v>
      </c>
      <c r="Y5">
        <v>3</v>
      </c>
      <c r="Z5">
        <v>2020</v>
      </c>
      <c r="AA5" s="20"/>
      <c r="AB5" s="20">
        <v>3</v>
      </c>
      <c r="AC5" s="65" t="s">
        <v>148</v>
      </c>
      <c r="AD5" s="20" t="s">
        <v>146</v>
      </c>
      <c r="AE5" s="1"/>
      <c r="AF5" s="20"/>
    </row>
    <row r="6" spans="1:32" x14ac:dyDescent="0.25">
      <c r="A6" s="4" t="s">
        <v>189</v>
      </c>
      <c r="B6" t="s">
        <v>4</v>
      </c>
      <c r="C6">
        <v>51.3</v>
      </c>
      <c r="D6">
        <v>75.5</v>
      </c>
      <c r="E6" s="57">
        <v>100.04172158249997</v>
      </c>
      <c r="F6" s="57"/>
      <c r="K6" s="31">
        <v>43924.076800000003</v>
      </c>
      <c r="L6" s="15">
        <v>43956.076800000003</v>
      </c>
      <c r="U6" t="s">
        <v>133</v>
      </c>
      <c r="V6" s="15">
        <v>43950.340416666666</v>
      </c>
      <c r="W6" s="15">
        <v>43917.340416666666</v>
      </c>
      <c r="Y6">
        <v>3</v>
      </c>
      <c r="Z6">
        <v>2020</v>
      </c>
      <c r="AA6" s="20"/>
      <c r="AB6" s="20">
        <v>3</v>
      </c>
      <c r="AC6" s="1" t="s">
        <v>152</v>
      </c>
      <c r="AD6" s="20" t="s">
        <v>146</v>
      </c>
      <c r="AE6" s="1"/>
      <c r="AF6" s="20"/>
    </row>
    <row r="7" spans="1:32" x14ac:dyDescent="0.25">
      <c r="A7" s="4" t="s">
        <v>189</v>
      </c>
      <c r="B7" t="s">
        <v>5</v>
      </c>
      <c r="C7">
        <v>50.5</v>
      </c>
      <c r="D7">
        <v>68.099999999999994</v>
      </c>
      <c r="E7" s="57">
        <v>87.443864587499974</v>
      </c>
      <c r="F7" s="57">
        <v>283.81269471199994</v>
      </c>
      <c r="G7">
        <v>3</v>
      </c>
      <c r="H7" s="20" t="s">
        <v>146</v>
      </c>
      <c r="I7" s="65" t="s">
        <v>147</v>
      </c>
      <c r="J7" s="20" t="s">
        <v>149</v>
      </c>
      <c r="K7" s="31">
        <v>43929.832000000002</v>
      </c>
      <c r="L7" s="15">
        <v>43961.832000000002</v>
      </c>
      <c r="M7" t="s">
        <v>137</v>
      </c>
      <c r="N7" s="15">
        <v>43972</v>
      </c>
      <c r="O7">
        <v>1</v>
      </c>
      <c r="U7" t="s">
        <v>134</v>
      </c>
      <c r="V7" s="15">
        <v>43958.954398148147</v>
      </c>
      <c r="W7" s="15">
        <v>43926.954398148147</v>
      </c>
      <c r="Y7">
        <v>3</v>
      </c>
      <c r="Z7">
        <v>2020</v>
      </c>
      <c r="AA7" s="20"/>
      <c r="AB7" s="20">
        <v>1</v>
      </c>
      <c r="AC7" s="1" t="s">
        <v>153</v>
      </c>
      <c r="AD7" s="20">
        <v>0</v>
      </c>
      <c r="AE7" s="1" t="s">
        <v>154</v>
      </c>
      <c r="AF7" s="20"/>
    </row>
    <row r="8" spans="1:32" x14ac:dyDescent="0.25">
      <c r="A8" s="4" t="s">
        <v>12</v>
      </c>
      <c r="B8" t="s">
        <v>3</v>
      </c>
      <c r="C8">
        <v>50.3</v>
      </c>
      <c r="D8">
        <v>72.3</v>
      </c>
      <c r="E8" s="57">
        <v>92.102992774499967</v>
      </c>
      <c r="F8" s="57"/>
      <c r="K8" s="31">
        <v>43924.076800000003</v>
      </c>
      <c r="L8" s="15">
        <v>43956.076800000003</v>
      </c>
      <c r="M8" t="s">
        <v>139</v>
      </c>
      <c r="N8" s="15">
        <v>43972</v>
      </c>
      <c r="O8">
        <v>4</v>
      </c>
      <c r="U8" t="s">
        <v>18</v>
      </c>
      <c r="V8" s="15">
        <v>43957.515601851854</v>
      </c>
      <c r="W8" s="15">
        <v>43925.515601851854</v>
      </c>
      <c r="Y8">
        <v>3</v>
      </c>
      <c r="Z8">
        <v>2020</v>
      </c>
      <c r="AA8" s="20"/>
      <c r="AB8" s="20" t="s">
        <v>150</v>
      </c>
      <c r="AC8" s="1" t="s">
        <v>155</v>
      </c>
      <c r="AD8" s="20" t="s">
        <v>146</v>
      </c>
      <c r="AE8" s="1"/>
      <c r="AF8" s="20"/>
    </row>
    <row r="9" spans="1:32" x14ac:dyDescent="0.25">
      <c r="A9" s="4" t="s">
        <v>12</v>
      </c>
      <c r="B9" t="s">
        <v>4</v>
      </c>
      <c r="C9">
        <v>50.1</v>
      </c>
      <c r="D9">
        <v>71.5</v>
      </c>
      <c r="E9" s="57">
        <v>90.360987502499995</v>
      </c>
      <c r="F9" s="57"/>
      <c r="K9" s="31">
        <v>43929.832000000002</v>
      </c>
      <c r="L9" s="15">
        <v>43961.832000000002</v>
      </c>
      <c r="M9" t="s">
        <v>138</v>
      </c>
      <c r="N9" s="15">
        <v>43972</v>
      </c>
      <c r="O9">
        <v>1</v>
      </c>
      <c r="U9" t="s">
        <v>20</v>
      </c>
      <c r="V9" s="15">
        <v>43950.340416666666</v>
      </c>
      <c r="W9" s="15">
        <v>43918.340416666666</v>
      </c>
      <c r="Y9">
        <v>3</v>
      </c>
      <c r="Z9">
        <v>2020</v>
      </c>
      <c r="AA9" s="20"/>
      <c r="AB9" s="20">
        <v>2</v>
      </c>
      <c r="AC9" s="1" t="s">
        <v>156</v>
      </c>
      <c r="AD9" s="20" t="s">
        <v>146</v>
      </c>
      <c r="AE9" s="1"/>
      <c r="AF9" s="20"/>
    </row>
    <row r="10" spans="1:32" x14ac:dyDescent="0.25">
      <c r="A10" s="4" t="s">
        <v>12</v>
      </c>
      <c r="B10" t="s">
        <v>5</v>
      </c>
      <c r="C10">
        <v>47.9</v>
      </c>
      <c r="D10">
        <v>70.3</v>
      </c>
      <c r="E10" s="57">
        <v>81.21305108049998</v>
      </c>
      <c r="F10" s="57">
        <v>263.67703135749991</v>
      </c>
      <c r="G10">
        <v>3</v>
      </c>
      <c r="H10" s="20">
        <v>3</v>
      </c>
      <c r="I10" s="65" t="s">
        <v>148</v>
      </c>
      <c r="J10" s="20" t="s">
        <v>150</v>
      </c>
      <c r="K10" s="31">
        <v>43930.340413920938</v>
      </c>
      <c r="L10" s="15">
        <v>43962.340413920938</v>
      </c>
      <c r="M10" t="s">
        <v>138</v>
      </c>
      <c r="N10" s="15">
        <v>43972</v>
      </c>
      <c r="O10">
        <v>0</v>
      </c>
      <c r="U10" t="s">
        <v>23</v>
      </c>
      <c r="V10" s="15">
        <v>43962.340416666666</v>
      </c>
      <c r="W10" s="15">
        <v>43930.340416666666</v>
      </c>
      <c r="Y10">
        <v>3</v>
      </c>
      <c r="Z10">
        <v>2020</v>
      </c>
      <c r="AA10" s="20"/>
      <c r="AB10" s="20">
        <v>0</v>
      </c>
      <c r="AC10" s="1" t="s">
        <v>159</v>
      </c>
      <c r="AD10" s="20">
        <v>0</v>
      </c>
      <c r="AE10" s="1"/>
      <c r="AF10" s="20"/>
    </row>
    <row r="11" spans="1:32" x14ac:dyDescent="0.25">
      <c r="A11" s="4" t="s">
        <v>192</v>
      </c>
      <c r="B11" t="s">
        <v>3</v>
      </c>
      <c r="C11">
        <v>51</v>
      </c>
      <c r="D11">
        <v>71.8</v>
      </c>
      <c r="E11" s="57">
        <v>94.029531299999974</v>
      </c>
      <c r="F11" s="57"/>
      <c r="K11" s="31">
        <v>43922.368000000002</v>
      </c>
      <c r="L11" s="15">
        <v>43954.368000000002</v>
      </c>
      <c r="M11" t="s">
        <v>142</v>
      </c>
      <c r="N11" s="15">
        <v>43958</v>
      </c>
      <c r="O11">
        <v>3</v>
      </c>
      <c r="U11" t="s">
        <v>24</v>
      </c>
      <c r="V11" s="15">
        <v>43962.340416666666</v>
      </c>
      <c r="W11" s="15">
        <v>43930.340416666666</v>
      </c>
      <c r="Y11">
        <v>3</v>
      </c>
      <c r="Z11">
        <v>2020</v>
      </c>
      <c r="AA11" s="20"/>
      <c r="AB11" s="20" t="s">
        <v>149</v>
      </c>
      <c r="AC11" s="1" t="s">
        <v>160</v>
      </c>
      <c r="AD11" s="20"/>
      <c r="AE11" s="1"/>
      <c r="AF11" s="20"/>
    </row>
    <row r="12" spans="1:32" x14ac:dyDescent="0.25">
      <c r="A12" s="4" t="s">
        <v>192</v>
      </c>
      <c r="B12" t="s">
        <v>4</v>
      </c>
      <c r="C12">
        <v>51.4</v>
      </c>
      <c r="D12">
        <v>70.900000000000006</v>
      </c>
      <c r="E12" s="57">
        <v>94.313084373999999</v>
      </c>
      <c r="F12" s="57"/>
      <c r="K12" s="31">
        <v>43918.340413920938</v>
      </c>
      <c r="L12" s="15">
        <v>43950.340413920938</v>
      </c>
      <c r="M12" t="s">
        <v>141</v>
      </c>
      <c r="N12" s="15">
        <v>43958</v>
      </c>
      <c r="O12">
        <v>3</v>
      </c>
      <c r="U12" t="s">
        <v>29</v>
      </c>
      <c r="V12" s="15">
        <v>43956.408182870371</v>
      </c>
      <c r="W12" s="15">
        <v>43924.408182870371</v>
      </c>
      <c r="Y12">
        <v>3</v>
      </c>
      <c r="Z12">
        <v>2020</v>
      </c>
      <c r="AA12" s="20"/>
      <c r="AB12" s="20">
        <v>3</v>
      </c>
      <c r="AC12" s="1" t="s">
        <v>152</v>
      </c>
      <c r="AD12" s="20" t="s">
        <v>150</v>
      </c>
      <c r="AE12" s="1"/>
      <c r="AF12" s="20"/>
    </row>
    <row r="13" spans="1:32" x14ac:dyDescent="0.25">
      <c r="A13" s="4" t="s">
        <v>192</v>
      </c>
      <c r="B13" t="s">
        <v>5</v>
      </c>
      <c r="C13">
        <v>51.1</v>
      </c>
      <c r="D13">
        <v>71.2</v>
      </c>
      <c r="E13" s="57">
        <v>93.609789531999994</v>
      </c>
      <c r="F13" s="57">
        <v>281.95240520599998</v>
      </c>
      <c r="G13">
        <v>3</v>
      </c>
      <c r="H13" s="20">
        <v>3</v>
      </c>
      <c r="I13" s="1" t="s">
        <v>152</v>
      </c>
      <c r="J13" s="20" t="s">
        <v>146</v>
      </c>
      <c r="K13" s="31">
        <v>43924.408186113003</v>
      </c>
      <c r="L13" s="15">
        <v>43956.408186113003</v>
      </c>
      <c r="M13" t="s">
        <v>142</v>
      </c>
      <c r="N13" s="15">
        <v>43958</v>
      </c>
      <c r="O13">
        <v>1</v>
      </c>
      <c r="U13" t="s">
        <v>30</v>
      </c>
      <c r="V13" s="15">
        <v>43957.515601851854</v>
      </c>
      <c r="W13" s="15">
        <v>43925.515601851854</v>
      </c>
      <c r="Y13">
        <v>3</v>
      </c>
      <c r="Z13">
        <v>2020</v>
      </c>
      <c r="AA13" s="20"/>
      <c r="AB13" s="20" t="s">
        <v>161</v>
      </c>
      <c r="AC13" s="1" t="s">
        <v>165</v>
      </c>
      <c r="AD13" s="20">
        <v>0</v>
      </c>
      <c r="AE13" s="1"/>
      <c r="AF13" s="20"/>
    </row>
    <row r="14" spans="1:32" x14ac:dyDescent="0.25">
      <c r="A14" s="7" t="s">
        <v>193</v>
      </c>
      <c r="B14" t="s">
        <v>3</v>
      </c>
      <c r="C14">
        <v>50.8</v>
      </c>
      <c r="D14">
        <v>74</v>
      </c>
      <c r="E14" s="57">
        <v>96.152065759999985</v>
      </c>
      <c r="F14" s="57"/>
      <c r="K14" s="31">
        <v>43926.954400000002</v>
      </c>
      <c r="L14" s="15">
        <v>43958.954400000002</v>
      </c>
      <c r="U14" t="s">
        <v>31</v>
      </c>
      <c r="V14" s="15">
        <v>43955.806793981479</v>
      </c>
      <c r="W14" s="15">
        <v>43923.806793981479</v>
      </c>
      <c r="Y14">
        <v>3</v>
      </c>
      <c r="Z14">
        <v>2020</v>
      </c>
      <c r="AA14" s="20"/>
      <c r="AB14" s="20" t="s">
        <v>146</v>
      </c>
      <c r="AC14" s="1" t="s">
        <v>164</v>
      </c>
      <c r="AD14" s="20" t="s">
        <v>149</v>
      </c>
      <c r="AE14" s="1"/>
      <c r="AF14" s="20"/>
    </row>
    <row r="15" spans="1:32" x14ac:dyDescent="0.25">
      <c r="A15" s="7" t="s">
        <v>193</v>
      </c>
      <c r="B15" t="s">
        <v>4</v>
      </c>
      <c r="C15">
        <v>50.1</v>
      </c>
      <c r="D15">
        <v>74.2</v>
      </c>
      <c r="E15" s="57">
        <v>93.773220596999991</v>
      </c>
      <c r="F15" s="57"/>
      <c r="K15" s="31">
        <v>43928.393199999999</v>
      </c>
      <c r="L15" s="15">
        <v>43960.393199999999</v>
      </c>
      <c r="M15" t="s">
        <v>145</v>
      </c>
      <c r="N15" s="15">
        <v>43958</v>
      </c>
      <c r="O15">
        <v>-1</v>
      </c>
      <c r="U15" t="s">
        <v>35</v>
      </c>
      <c r="V15" s="15">
        <v>43958.954398148147</v>
      </c>
      <c r="W15" s="15">
        <v>43926.954398148147</v>
      </c>
      <c r="Y15">
        <v>3</v>
      </c>
      <c r="Z15">
        <v>2020</v>
      </c>
      <c r="AA15" s="20"/>
      <c r="AB15" s="20" t="s">
        <v>149</v>
      </c>
      <c r="AC15" s="1" t="s">
        <v>160</v>
      </c>
      <c r="AD15" s="20"/>
      <c r="AE15" s="1"/>
      <c r="AF15" s="20"/>
    </row>
    <row r="16" spans="1:32" x14ac:dyDescent="0.25">
      <c r="A16" s="7" t="s">
        <v>193</v>
      </c>
      <c r="B16" t="s">
        <v>5</v>
      </c>
      <c r="C16">
        <v>50.7</v>
      </c>
      <c r="D16">
        <v>71.599999999999994</v>
      </c>
      <c r="E16" s="57">
        <v>92.667706793999997</v>
      </c>
      <c r="F16" s="57">
        <v>282.59299315099997</v>
      </c>
      <c r="G16">
        <v>3</v>
      </c>
      <c r="H16" s="20">
        <v>1</v>
      </c>
      <c r="I16" s="1" t="s">
        <v>197</v>
      </c>
      <c r="J16" s="20">
        <v>0</v>
      </c>
      <c r="K16" s="31">
        <v>43929.832000000002</v>
      </c>
      <c r="L16" s="15">
        <v>43961.832000000002</v>
      </c>
      <c r="U16" t="s">
        <v>36</v>
      </c>
      <c r="V16" s="15">
        <v>43965.916273148148</v>
      </c>
      <c r="W16" s="15">
        <v>43933.916273148148</v>
      </c>
      <c r="Y16">
        <v>3</v>
      </c>
      <c r="Z16">
        <v>2020</v>
      </c>
      <c r="AA16" s="20"/>
      <c r="AB16" s="20">
        <v>2</v>
      </c>
      <c r="AC16" s="1" t="s">
        <v>166</v>
      </c>
      <c r="AD16" s="20" t="s">
        <v>146</v>
      </c>
      <c r="AE16" s="1"/>
      <c r="AF16" s="20"/>
    </row>
    <row r="17" spans="1:32" x14ac:dyDescent="0.25">
      <c r="A17" s="4" t="s">
        <v>18</v>
      </c>
      <c r="B17" t="s">
        <v>3</v>
      </c>
      <c r="C17">
        <v>50.5</v>
      </c>
      <c r="D17">
        <v>67.2</v>
      </c>
      <c r="E17" s="57">
        <v>86.288218799999996</v>
      </c>
      <c r="F17" s="57"/>
      <c r="K17" s="31">
        <v>43925.515599999999</v>
      </c>
      <c r="L17" s="15">
        <v>43957.515599999999</v>
      </c>
      <c r="U17" t="s">
        <v>37</v>
      </c>
      <c r="V17" s="15">
        <v>43962.340416666666</v>
      </c>
      <c r="W17" s="15">
        <v>43930.340416666666</v>
      </c>
      <c r="Y17">
        <v>3</v>
      </c>
      <c r="Z17">
        <v>2020</v>
      </c>
      <c r="AA17" s="20"/>
      <c r="AB17" s="20" t="s">
        <v>149</v>
      </c>
      <c r="AC17" s="1" t="s">
        <v>168</v>
      </c>
      <c r="AD17" s="20" t="s">
        <v>149</v>
      </c>
      <c r="AE17" s="1"/>
      <c r="AF17" s="20"/>
    </row>
    <row r="18" spans="1:32" x14ac:dyDescent="0.25">
      <c r="A18" s="4" t="s">
        <v>18</v>
      </c>
      <c r="B18" t="s">
        <v>4</v>
      </c>
      <c r="C18">
        <v>50.6</v>
      </c>
      <c r="D18">
        <v>71.900000000000006</v>
      </c>
      <c r="E18" s="57">
        <v>92.689256594</v>
      </c>
      <c r="F18" s="57"/>
      <c r="K18" s="31">
        <v>43925.515599999999</v>
      </c>
      <c r="L18" s="15">
        <v>43957.515599999999</v>
      </c>
      <c r="M18" t="s">
        <v>140</v>
      </c>
      <c r="N18" s="15">
        <v>43972</v>
      </c>
      <c r="O18">
        <v>8</v>
      </c>
      <c r="U18" t="s">
        <v>38</v>
      </c>
      <c r="V18" s="15">
        <v>43961.760405092595</v>
      </c>
      <c r="W18" s="15">
        <v>43929.760405092595</v>
      </c>
      <c r="Y18">
        <v>3</v>
      </c>
      <c r="Z18">
        <v>2020</v>
      </c>
      <c r="AA18" s="20" t="s">
        <v>123</v>
      </c>
      <c r="AB18" s="20">
        <v>1</v>
      </c>
      <c r="AC18" s="1" t="s">
        <v>169</v>
      </c>
      <c r="AD18" s="20">
        <v>0</v>
      </c>
      <c r="AE18" s="1" t="s">
        <v>170</v>
      </c>
      <c r="AF18" s="20"/>
    </row>
    <row r="19" spans="1:32" x14ac:dyDescent="0.25">
      <c r="A19" s="4" t="s">
        <v>18</v>
      </c>
      <c r="B19" t="s">
        <v>5</v>
      </c>
      <c r="C19">
        <v>47.5</v>
      </c>
      <c r="D19">
        <v>70.900000000000006</v>
      </c>
      <c r="E19" s="57">
        <v>80.5439509375</v>
      </c>
      <c r="F19" s="57">
        <v>259.52142633150004</v>
      </c>
      <c r="G19">
        <v>3</v>
      </c>
      <c r="H19" s="20" t="s">
        <v>150</v>
      </c>
      <c r="I19" s="1" t="s">
        <v>155</v>
      </c>
      <c r="J19" s="20" t="s">
        <v>146</v>
      </c>
      <c r="K19" s="31">
        <v>43929.832000000002</v>
      </c>
      <c r="L19" s="15">
        <v>43961.832000000002</v>
      </c>
      <c r="M19" t="s">
        <v>141</v>
      </c>
      <c r="N19" s="15">
        <v>43972</v>
      </c>
      <c r="O19">
        <v>6</v>
      </c>
      <c r="U19" t="s">
        <v>40</v>
      </c>
      <c r="V19" s="15">
        <v>43972.340416666666</v>
      </c>
      <c r="W19" s="15">
        <v>43940.340416666666</v>
      </c>
      <c r="Y19">
        <v>3</v>
      </c>
      <c r="Z19">
        <v>2020</v>
      </c>
      <c r="AA19" s="20"/>
      <c r="AB19" s="20">
        <v>1</v>
      </c>
      <c r="AC19" s="1" t="s">
        <v>172</v>
      </c>
      <c r="AD19" s="20" t="s">
        <v>149</v>
      </c>
      <c r="AE19" s="1"/>
      <c r="AF19" s="20"/>
    </row>
    <row r="20" spans="1:32" x14ac:dyDescent="0.25">
      <c r="A20" s="4" t="s">
        <v>20</v>
      </c>
      <c r="B20" t="s">
        <v>3</v>
      </c>
      <c r="C20">
        <v>51.5</v>
      </c>
      <c r="D20">
        <v>70</v>
      </c>
      <c r="E20" s="57">
        <v>93.478551249999995</v>
      </c>
      <c r="F20" s="57"/>
      <c r="K20" s="31">
        <v>43922.368000000002</v>
      </c>
      <c r="L20" s="15">
        <v>43954.368000000002</v>
      </c>
      <c r="M20" t="s">
        <v>144</v>
      </c>
      <c r="N20" s="15">
        <v>43958</v>
      </c>
      <c r="O20">
        <v>0</v>
      </c>
      <c r="U20" t="s">
        <v>41</v>
      </c>
      <c r="V20" s="15">
        <v>43964.637997685182</v>
      </c>
      <c r="W20" s="15">
        <v>43932.637997685182</v>
      </c>
      <c r="Y20">
        <v>3</v>
      </c>
      <c r="Z20">
        <v>2020</v>
      </c>
      <c r="AA20" s="20"/>
      <c r="AB20" s="20" t="s">
        <v>146</v>
      </c>
      <c r="AC20" s="1" t="s">
        <v>173</v>
      </c>
      <c r="AD20" s="20">
        <v>1</v>
      </c>
      <c r="AE20" s="1"/>
      <c r="AF20" s="20"/>
    </row>
    <row r="21" spans="1:32" x14ac:dyDescent="0.25">
      <c r="A21" s="4" t="s">
        <v>20</v>
      </c>
      <c r="B21" t="s">
        <v>4</v>
      </c>
      <c r="C21">
        <v>51.2</v>
      </c>
      <c r="D21">
        <v>74.400000000000006</v>
      </c>
      <c r="E21" s="57">
        <v>98.200190976000016</v>
      </c>
      <c r="F21" s="57"/>
      <c r="K21" s="31">
        <v>43922.368000000002</v>
      </c>
      <c r="L21" s="15">
        <v>43954.368000000002</v>
      </c>
      <c r="M21" t="s">
        <v>142</v>
      </c>
      <c r="N21" s="15">
        <v>43958</v>
      </c>
      <c r="O21">
        <v>3</v>
      </c>
      <c r="U21" t="s">
        <v>44</v>
      </c>
      <c r="V21" s="15">
        <v>43955</v>
      </c>
      <c r="W21" s="15">
        <v>43923</v>
      </c>
      <c r="Y21">
        <v>3</v>
      </c>
      <c r="Z21">
        <v>2020</v>
      </c>
      <c r="AA21" s="20"/>
      <c r="AB21" s="20">
        <v>3</v>
      </c>
      <c r="AC21" s="1" t="s">
        <v>174</v>
      </c>
      <c r="AD21" s="20" t="s">
        <v>150</v>
      </c>
      <c r="AE21" s="1"/>
      <c r="AF21" s="20"/>
    </row>
    <row r="22" spans="1:32" x14ac:dyDescent="0.25">
      <c r="A22" s="4" t="s">
        <v>20</v>
      </c>
      <c r="B22" t="s">
        <v>5</v>
      </c>
      <c r="C22">
        <v>51.2</v>
      </c>
      <c r="D22">
        <v>75.2</v>
      </c>
      <c r="E22" s="57">
        <v>99.256107008000001</v>
      </c>
      <c r="F22" s="57">
        <v>290.93484923400001</v>
      </c>
      <c r="G22">
        <v>3</v>
      </c>
      <c r="H22" s="20">
        <v>2</v>
      </c>
      <c r="I22" s="1" t="s">
        <v>156</v>
      </c>
      <c r="J22" s="20" t="s">
        <v>146</v>
      </c>
      <c r="K22" s="31">
        <v>43918.340413920938</v>
      </c>
      <c r="L22" s="15">
        <v>43950.340413920938</v>
      </c>
      <c r="U22" t="s">
        <v>48</v>
      </c>
      <c r="V22" s="15">
        <v>43961.760405092595</v>
      </c>
      <c r="W22" s="15">
        <v>43929.760405092595</v>
      </c>
      <c r="Y22">
        <v>3</v>
      </c>
      <c r="Z22">
        <v>2020</v>
      </c>
      <c r="AA22" s="20"/>
      <c r="AB22" s="20">
        <v>2</v>
      </c>
      <c r="AC22" s="1" t="s">
        <v>166</v>
      </c>
      <c r="AD22" s="20" t="s">
        <v>149</v>
      </c>
      <c r="AE22" s="1"/>
      <c r="AF22" s="20"/>
    </row>
    <row r="23" spans="1:32" x14ac:dyDescent="0.25">
      <c r="A23" s="4" t="s">
        <v>23</v>
      </c>
      <c r="B23" t="s">
        <v>3</v>
      </c>
      <c r="C23">
        <v>50.4</v>
      </c>
      <c r="D23">
        <v>76.7</v>
      </c>
      <c r="E23" s="57">
        <v>98.097041951999984</v>
      </c>
      <c r="F23" s="57"/>
      <c r="K23" s="31">
        <v>43930.340413920938</v>
      </c>
      <c r="L23" s="15">
        <v>43962.340413920938</v>
      </c>
      <c r="U23" t="s">
        <v>49</v>
      </c>
      <c r="V23" s="15">
        <v>43956</v>
      </c>
      <c r="W23" s="15">
        <v>43924</v>
      </c>
      <c r="Y23">
        <v>3</v>
      </c>
      <c r="Z23">
        <v>2020</v>
      </c>
      <c r="AA23" s="20"/>
      <c r="AB23" s="20" t="s">
        <v>150</v>
      </c>
      <c r="AC23" s="1" t="s">
        <v>177</v>
      </c>
      <c r="AD23" s="20" t="s">
        <v>149</v>
      </c>
      <c r="AE23" s="1"/>
      <c r="AF23" s="20"/>
    </row>
    <row r="24" spans="1:32" x14ac:dyDescent="0.25">
      <c r="A24" s="4" t="s">
        <v>23</v>
      </c>
      <c r="B24" t="s">
        <v>4</v>
      </c>
      <c r="C24">
        <v>50.2</v>
      </c>
      <c r="D24">
        <v>70.900000000000006</v>
      </c>
      <c r="E24" s="57">
        <v>89.960765926000008</v>
      </c>
      <c r="F24" s="57"/>
      <c r="K24" s="31">
        <v>43930.340413920938</v>
      </c>
      <c r="L24" s="15">
        <v>43962.340413920938</v>
      </c>
      <c r="V24" s="15"/>
      <c r="W24" s="15"/>
      <c r="AA24" s="20"/>
      <c r="AB24" s="20"/>
      <c r="AC24" s="1"/>
      <c r="AD24" s="20"/>
      <c r="AE24" s="1"/>
      <c r="AF24" s="20"/>
    </row>
    <row r="25" spans="1:32" x14ac:dyDescent="0.25">
      <c r="A25" s="4" t="s">
        <v>23</v>
      </c>
      <c r="B25" t="s">
        <v>5</v>
      </c>
      <c r="C25">
        <v>50.6</v>
      </c>
      <c r="D25">
        <v>71.3</v>
      </c>
      <c r="E25" s="57">
        <v>91.915771837999984</v>
      </c>
      <c r="F25" s="57">
        <v>279.97357971600002</v>
      </c>
      <c r="G25">
        <v>3</v>
      </c>
      <c r="H25" s="20">
        <v>0</v>
      </c>
      <c r="I25" s="1" t="s">
        <v>159</v>
      </c>
      <c r="J25" s="20">
        <v>0</v>
      </c>
      <c r="K25" s="31">
        <v>43930.340413920938</v>
      </c>
      <c r="L25" s="15">
        <v>43962.340413920938</v>
      </c>
      <c r="U25" s="58" t="s">
        <v>131</v>
      </c>
      <c r="V25" s="59"/>
      <c r="W25" s="59"/>
      <c r="Y25" s="58">
        <v>2</v>
      </c>
      <c r="Z25" s="58">
        <v>2020</v>
      </c>
      <c r="AA25" s="20"/>
      <c r="AB25" s="20" t="s">
        <v>150</v>
      </c>
      <c r="AC25" s="1" t="s">
        <v>151</v>
      </c>
      <c r="AD25" s="20" t="s">
        <v>149</v>
      </c>
      <c r="AE25" s="1"/>
      <c r="AF25" s="20"/>
    </row>
    <row r="26" spans="1:32" x14ac:dyDescent="0.25">
      <c r="A26" s="4" t="s">
        <v>24</v>
      </c>
      <c r="B26" t="s">
        <v>3</v>
      </c>
      <c r="C26">
        <v>51.4</v>
      </c>
      <c r="D26">
        <v>71.2</v>
      </c>
      <c r="E26" s="57">
        <v>94.712152431999982</v>
      </c>
      <c r="F26" s="57"/>
      <c r="K26" s="31">
        <v>43930.340413920938</v>
      </c>
      <c r="L26" s="15">
        <v>43962.340413920938</v>
      </c>
      <c r="U26" s="58" t="s">
        <v>115</v>
      </c>
      <c r="V26" s="59"/>
      <c r="W26" s="59"/>
      <c r="Y26" s="58">
        <v>3</v>
      </c>
      <c r="Z26" s="58">
        <v>2020</v>
      </c>
      <c r="AA26" s="20"/>
      <c r="AB26" s="20" t="s">
        <v>161</v>
      </c>
      <c r="AC26" s="1" t="s">
        <v>163</v>
      </c>
      <c r="AD26" s="20" t="s">
        <v>149</v>
      </c>
      <c r="AE26" s="1"/>
      <c r="AF26" s="20"/>
    </row>
    <row r="27" spans="1:32" x14ac:dyDescent="0.25">
      <c r="A27" s="4" t="s">
        <v>24</v>
      </c>
      <c r="B27" t="s">
        <v>4</v>
      </c>
      <c r="C27">
        <v>51.1</v>
      </c>
      <c r="D27">
        <v>72.2</v>
      </c>
      <c r="E27" s="57">
        <v>94.924533767</v>
      </c>
      <c r="F27" s="57"/>
      <c r="K27" s="31">
        <v>43930.340413920938</v>
      </c>
      <c r="L27" s="15">
        <v>43962.340413920938</v>
      </c>
      <c r="U27" s="58" t="s">
        <v>122</v>
      </c>
      <c r="V27" s="59"/>
      <c r="W27" s="59"/>
      <c r="Y27" s="58">
        <v>3</v>
      </c>
      <c r="Z27" s="58">
        <v>2020</v>
      </c>
      <c r="AA27" s="20"/>
      <c r="AB27" s="20"/>
      <c r="AC27" s="1"/>
      <c r="AD27" s="20"/>
      <c r="AE27" s="1"/>
      <c r="AF27" s="20"/>
    </row>
    <row r="28" spans="1:32" x14ac:dyDescent="0.25">
      <c r="A28" s="4" t="s">
        <v>24</v>
      </c>
      <c r="B28" t="s">
        <v>5</v>
      </c>
      <c r="C28">
        <v>49.8</v>
      </c>
      <c r="D28">
        <v>68.5</v>
      </c>
      <c r="E28" s="57">
        <v>85.53595958999999</v>
      </c>
      <c r="F28" s="57">
        <v>275.172645789</v>
      </c>
      <c r="G28">
        <v>3</v>
      </c>
      <c r="H28" s="20" t="s">
        <v>149</v>
      </c>
      <c r="I28" s="1" t="s">
        <v>160</v>
      </c>
      <c r="J28" s="20"/>
      <c r="K28" s="31">
        <v>43933.916270102556</v>
      </c>
      <c r="L28" s="15">
        <v>43965.916270102556</v>
      </c>
      <c r="U28" s="58" t="s">
        <v>178</v>
      </c>
      <c r="V28" s="15"/>
      <c r="W28" s="15"/>
      <c r="Y28" s="58">
        <v>3</v>
      </c>
      <c r="Z28" s="58">
        <v>2020</v>
      </c>
      <c r="AB28" s="20">
        <v>3</v>
      </c>
      <c r="AC28" s="1" t="s">
        <v>179</v>
      </c>
      <c r="AD28" s="20" t="s">
        <v>149</v>
      </c>
      <c r="AE28" s="1"/>
      <c r="AF28" s="20"/>
    </row>
    <row r="29" spans="1:32" x14ac:dyDescent="0.25">
      <c r="A29" s="4" t="s">
        <v>29</v>
      </c>
      <c r="B29" t="s">
        <v>3</v>
      </c>
      <c r="C29">
        <v>50.5</v>
      </c>
      <c r="D29">
        <v>76.900000000000006</v>
      </c>
      <c r="E29" s="57">
        <v>98.743512287499996</v>
      </c>
      <c r="F29" s="57"/>
      <c r="K29" s="31">
        <v>43924.408186113003</v>
      </c>
      <c r="L29" s="15">
        <v>43956.408186113003</v>
      </c>
      <c r="N29" s="15"/>
      <c r="U29" s="58" t="s">
        <v>181</v>
      </c>
      <c r="V29" s="15"/>
      <c r="W29" s="15"/>
      <c r="AB29" s="20" t="s">
        <v>150</v>
      </c>
      <c r="AC29" s="1" t="s">
        <v>182</v>
      </c>
      <c r="AD29" s="20" t="s">
        <v>150</v>
      </c>
      <c r="AE29" s="1"/>
      <c r="AF29" s="20"/>
    </row>
    <row r="30" spans="1:32" x14ac:dyDescent="0.25">
      <c r="A30" s="4" t="s">
        <v>29</v>
      </c>
      <c r="B30" t="s">
        <v>4</v>
      </c>
      <c r="C30">
        <v>50.4</v>
      </c>
      <c r="D30">
        <v>77.2</v>
      </c>
      <c r="E30" s="57">
        <v>98.736527231999986</v>
      </c>
      <c r="F30" s="57"/>
      <c r="K30" s="31">
        <v>43926.395586079059</v>
      </c>
      <c r="L30" s="15">
        <v>43958.395586079059</v>
      </c>
      <c r="M30" t="s">
        <v>138</v>
      </c>
      <c r="N30" s="15">
        <v>43972</v>
      </c>
      <c r="O30">
        <v>4</v>
      </c>
      <c r="U30" s="58" t="s">
        <v>127</v>
      </c>
      <c r="V30" s="59"/>
      <c r="W30" s="59"/>
      <c r="Y30" s="58">
        <v>2</v>
      </c>
      <c r="Z30" s="58">
        <v>2020</v>
      </c>
      <c r="AA30" s="20"/>
      <c r="AB30" s="20">
        <v>2</v>
      </c>
      <c r="AC30" s="1" t="s">
        <v>184</v>
      </c>
      <c r="AD30" s="20" t="s">
        <v>149</v>
      </c>
      <c r="AE30" s="1"/>
      <c r="AF30" s="20"/>
    </row>
    <row r="31" spans="1:32" x14ac:dyDescent="0.25">
      <c r="A31" s="4" t="s">
        <v>29</v>
      </c>
      <c r="B31" t="s">
        <v>5</v>
      </c>
      <c r="C31">
        <v>50.4</v>
      </c>
      <c r="D31">
        <v>71.8</v>
      </c>
      <c r="E31" s="57">
        <v>91.830086207999983</v>
      </c>
      <c r="F31" s="57">
        <v>289.31012572750001</v>
      </c>
      <c r="G31">
        <v>3</v>
      </c>
      <c r="H31" s="20">
        <v>3</v>
      </c>
      <c r="I31" s="1" t="s">
        <v>152</v>
      </c>
      <c r="J31" s="20" t="s">
        <v>150</v>
      </c>
      <c r="K31" s="31">
        <v>43929.016563397781</v>
      </c>
      <c r="L31" s="15">
        <v>43961.016563397781</v>
      </c>
      <c r="M31" t="s">
        <v>140</v>
      </c>
      <c r="N31" s="15">
        <v>43972</v>
      </c>
      <c r="O31">
        <v>4</v>
      </c>
      <c r="U31" s="58" t="s">
        <v>129</v>
      </c>
      <c r="V31" s="15"/>
      <c r="W31" s="15"/>
      <c r="Y31" s="58"/>
      <c r="Z31" s="58">
        <v>2020</v>
      </c>
      <c r="AA31" s="20"/>
      <c r="AB31" s="20"/>
      <c r="AC31" s="1" t="s">
        <v>185</v>
      </c>
      <c r="AD31" s="20">
        <v>0</v>
      </c>
      <c r="AE31" s="1" t="s">
        <v>186</v>
      </c>
      <c r="AF31" s="20"/>
    </row>
    <row r="32" spans="1:32" x14ac:dyDescent="0.25">
      <c r="A32" s="4" t="s">
        <v>30</v>
      </c>
      <c r="B32" t="s">
        <v>3</v>
      </c>
      <c r="C32">
        <v>51.5</v>
      </c>
      <c r="D32">
        <v>70.599999999999994</v>
      </c>
      <c r="E32" s="57">
        <v>94.279795974999985</v>
      </c>
      <c r="F32" s="57"/>
      <c r="K32" s="31">
        <v>43925.515599999999</v>
      </c>
      <c r="L32" s="15">
        <v>43957.515599999999</v>
      </c>
      <c r="AA32" s="20"/>
      <c r="AB32" s="20"/>
      <c r="AC32" s="1"/>
      <c r="AD32" s="20"/>
      <c r="AE32" s="1"/>
      <c r="AF32" s="20"/>
    </row>
    <row r="33" spans="1:32" x14ac:dyDescent="0.25">
      <c r="A33" s="4" t="s">
        <v>30</v>
      </c>
      <c r="B33" t="s">
        <v>4</v>
      </c>
      <c r="C33">
        <v>51.8</v>
      </c>
      <c r="D33">
        <v>72.099999999999994</v>
      </c>
      <c r="E33" s="57">
        <v>97.40791761399997</v>
      </c>
      <c r="F33" s="57"/>
      <c r="K33" s="31">
        <v>43925.515599999999</v>
      </c>
      <c r="L33" s="15">
        <v>43957.515599999999</v>
      </c>
      <c r="AA33" s="20"/>
      <c r="AB33" s="20"/>
      <c r="AC33" s="1"/>
      <c r="AD33" s="20"/>
      <c r="AE33" s="1"/>
      <c r="AF33" s="20"/>
    </row>
    <row r="34" spans="1:32" x14ac:dyDescent="0.25">
      <c r="A34" s="4" t="s">
        <v>30</v>
      </c>
      <c r="B34" t="s">
        <v>5</v>
      </c>
      <c r="C34">
        <v>50.7</v>
      </c>
      <c r="D34">
        <v>70.2</v>
      </c>
      <c r="E34" s="57">
        <v>90.855768393000005</v>
      </c>
      <c r="F34" s="57">
        <v>282.54348198199995</v>
      </c>
      <c r="G34">
        <v>3</v>
      </c>
      <c r="H34" s="20" t="s">
        <v>161</v>
      </c>
      <c r="I34" s="1" t="s">
        <v>165</v>
      </c>
      <c r="J34" s="20">
        <v>0</v>
      </c>
      <c r="K34" s="31">
        <v>43925.515599999999</v>
      </c>
      <c r="L34" s="15">
        <v>43957.515599999999</v>
      </c>
      <c r="AA34" s="20"/>
    </row>
    <row r="35" spans="1:32" x14ac:dyDescent="0.25">
      <c r="A35" s="4" t="s">
        <v>31</v>
      </c>
      <c r="B35" t="s">
        <v>3</v>
      </c>
      <c r="C35">
        <v>53.3</v>
      </c>
      <c r="D35">
        <v>73.099999999999994</v>
      </c>
      <c r="E35" s="57">
        <v>104.56137120649997</v>
      </c>
      <c r="F35" s="57"/>
      <c r="K35" s="31">
        <v>43925.181492388961</v>
      </c>
      <c r="L35" s="15">
        <v>43957.181492388961</v>
      </c>
      <c r="AA35" s="20"/>
    </row>
    <row r="36" spans="1:32" x14ac:dyDescent="0.25">
      <c r="A36" s="4" t="s">
        <v>31</v>
      </c>
      <c r="B36" t="s">
        <v>4</v>
      </c>
      <c r="C36">
        <v>50.7</v>
      </c>
      <c r="D36">
        <v>68.3</v>
      </c>
      <c r="E36" s="57">
        <v>88.3967091345</v>
      </c>
      <c r="F36" s="57"/>
      <c r="K36" s="31">
        <v>43929.016563397781</v>
      </c>
      <c r="L36" s="15">
        <v>43961.016563397781</v>
      </c>
      <c r="M36" t="s">
        <v>138</v>
      </c>
      <c r="N36" s="15">
        <v>43972</v>
      </c>
      <c r="O36">
        <v>1</v>
      </c>
    </row>
    <row r="37" spans="1:32" x14ac:dyDescent="0.25">
      <c r="A37" s="4" t="s">
        <v>31</v>
      </c>
      <c r="B37" t="s">
        <v>5</v>
      </c>
      <c r="C37">
        <v>51.2</v>
      </c>
      <c r="D37">
        <v>73.7</v>
      </c>
      <c r="E37" s="57">
        <v>97.276264448000006</v>
      </c>
      <c r="F37" s="57">
        <v>290.23434478899998</v>
      </c>
      <c r="G37">
        <v>3</v>
      </c>
      <c r="H37" s="20" t="s">
        <v>146</v>
      </c>
      <c r="I37" s="1" t="s">
        <v>164</v>
      </c>
      <c r="J37" s="20" t="s">
        <v>149</v>
      </c>
      <c r="K37" s="31">
        <v>43923.806796358818</v>
      </c>
      <c r="L37" s="15">
        <v>43955.806796358818</v>
      </c>
    </row>
    <row r="38" spans="1:32" x14ac:dyDescent="0.25">
      <c r="A38" s="4" t="s">
        <v>35</v>
      </c>
      <c r="B38" t="s">
        <v>3</v>
      </c>
      <c r="C38">
        <v>50.3</v>
      </c>
      <c r="D38">
        <v>70.599999999999994</v>
      </c>
      <c r="E38" s="57">
        <v>89.937362238999967</v>
      </c>
      <c r="F38" s="57"/>
      <c r="K38" s="31">
        <v>43926.954400000002</v>
      </c>
      <c r="L38" s="15">
        <v>43958.954400000002</v>
      </c>
    </row>
    <row r="39" spans="1:32" x14ac:dyDescent="0.25">
      <c r="A39" s="4" t="s">
        <v>35</v>
      </c>
      <c r="B39" t="s">
        <v>4</v>
      </c>
      <c r="C39">
        <v>50.3</v>
      </c>
      <c r="D39">
        <v>73.3</v>
      </c>
      <c r="E39" s="57">
        <v>93.376893089499973</v>
      </c>
      <c r="F39" s="57"/>
      <c r="K39" s="31">
        <v>43930.340413920938</v>
      </c>
      <c r="L39" s="15">
        <v>43962.340413920938</v>
      </c>
    </row>
    <row r="40" spans="1:32" x14ac:dyDescent="0.25">
      <c r="A40" s="4" t="s">
        <v>35</v>
      </c>
      <c r="B40" t="s">
        <v>5</v>
      </c>
      <c r="C40">
        <v>48</v>
      </c>
      <c r="D40">
        <v>70</v>
      </c>
      <c r="E40" s="57">
        <v>81.204479999999975</v>
      </c>
      <c r="F40" s="57">
        <v>264.51873532849993</v>
      </c>
      <c r="G40">
        <v>3</v>
      </c>
      <c r="H40" s="20" t="s">
        <v>149</v>
      </c>
      <c r="I40" s="1" t="s">
        <v>160</v>
      </c>
      <c r="J40" s="20"/>
      <c r="K40" s="31">
        <v>43930.340413920938</v>
      </c>
      <c r="L40" s="15">
        <v>43962.340413920938</v>
      </c>
    </row>
    <row r="41" spans="1:32" x14ac:dyDescent="0.25">
      <c r="A41" s="4" t="s">
        <v>36</v>
      </c>
      <c r="B41" t="s">
        <v>3</v>
      </c>
      <c r="C41">
        <v>49.6</v>
      </c>
      <c r="D41">
        <v>68.900000000000006</v>
      </c>
      <c r="E41" s="57">
        <v>85.345779583999999</v>
      </c>
      <c r="F41" s="57"/>
      <c r="K41" s="31">
        <v>43937.181492388961</v>
      </c>
      <c r="L41" s="15">
        <v>43969.181492388961</v>
      </c>
      <c r="M41" t="s">
        <v>141</v>
      </c>
      <c r="N41" s="15">
        <v>43972</v>
      </c>
      <c r="O41">
        <v>-2</v>
      </c>
    </row>
    <row r="42" spans="1:32" x14ac:dyDescent="0.25">
      <c r="A42" s="4" t="s">
        <v>36</v>
      </c>
      <c r="B42" t="s">
        <v>4</v>
      </c>
      <c r="C42">
        <v>49.8</v>
      </c>
      <c r="D42">
        <v>70</v>
      </c>
      <c r="E42" s="57">
        <v>87.409009799999978</v>
      </c>
      <c r="F42" s="57"/>
      <c r="K42" s="31">
        <v>43933.916270102556</v>
      </c>
      <c r="L42" s="15">
        <v>43965.916270102556</v>
      </c>
      <c r="M42" t="s">
        <v>140</v>
      </c>
      <c r="N42" s="15">
        <v>43972</v>
      </c>
      <c r="O42">
        <v>0</v>
      </c>
    </row>
    <row r="43" spans="1:32" x14ac:dyDescent="0.25">
      <c r="A43" s="4" t="s">
        <v>36</v>
      </c>
      <c r="B43" t="s">
        <v>5</v>
      </c>
      <c r="C43">
        <v>50.1</v>
      </c>
      <c r="D43">
        <v>66.599999999999994</v>
      </c>
      <c r="E43" s="57">
        <v>84.168416330999989</v>
      </c>
      <c r="F43" s="57">
        <v>256.92320571499999</v>
      </c>
      <c r="G43">
        <v>3</v>
      </c>
      <c r="H43" s="20">
        <v>2</v>
      </c>
      <c r="I43" s="1" t="s">
        <v>166</v>
      </c>
      <c r="J43" s="20" t="s">
        <v>146</v>
      </c>
      <c r="K43" s="31">
        <v>43936.408186113003</v>
      </c>
      <c r="L43" s="15">
        <v>43968.408186113003</v>
      </c>
    </row>
    <row r="44" spans="1:32" x14ac:dyDescent="0.25">
      <c r="A44" s="4" t="s">
        <v>37</v>
      </c>
      <c r="B44" t="s">
        <v>3</v>
      </c>
      <c r="C44">
        <v>52</v>
      </c>
      <c r="D44">
        <v>70</v>
      </c>
      <c r="E44" s="57">
        <v>95.302479999999974</v>
      </c>
      <c r="F44" s="57"/>
      <c r="K44" s="31">
        <v>43930.340413920938</v>
      </c>
      <c r="L44" s="15">
        <v>43962.340413920938</v>
      </c>
    </row>
    <row r="45" spans="1:32" x14ac:dyDescent="0.25">
      <c r="A45" s="4" t="s">
        <v>37</v>
      </c>
      <c r="B45" t="s">
        <v>4</v>
      </c>
      <c r="C45">
        <v>51.4</v>
      </c>
      <c r="D45">
        <v>66.599999999999994</v>
      </c>
      <c r="E45" s="57">
        <v>88.593108875999988</v>
      </c>
      <c r="F45" s="57"/>
      <c r="K45" s="31">
        <v>43930.340413920938</v>
      </c>
      <c r="L45" s="15">
        <v>43962.340413920938</v>
      </c>
    </row>
    <row r="46" spans="1:32" x14ac:dyDescent="0.25">
      <c r="A46" s="4" t="s">
        <v>37</v>
      </c>
      <c r="B46" t="s">
        <v>5</v>
      </c>
      <c r="C46">
        <v>51.2</v>
      </c>
      <c r="D46">
        <v>70.400000000000006</v>
      </c>
      <c r="E46" s="57">
        <v>92.920610816000021</v>
      </c>
      <c r="F46" s="61">
        <v>276.816199692</v>
      </c>
      <c r="G46" s="20">
        <v>3</v>
      </c>
      <c r="H46" s="20" t="s">
        <v>149</v>
      </c>
      <c r="I46" s="1" t="s">
        <v>168</v>
      </c>
      <c r="J46" s="20" t="s">
        <v>149</v>
      </c>
      <c r="K46" s="31">
        <v>43930.340413920938</v>
      </c>
      <c r="L46" s="15">
        <v>43962.340413920938</v>
      </c>
    </row>
    <row r="47" spans="1:32" x14ac:dyDescent="0.25">
      <c r="A47" s="4" t="s">
        <v>38</v>
      </c>
      <c r="B47" t="s">
        <v>3</v>
      </c>
      <c r="C47">
        <v>51.3</v>
      </c>
      <c r="D47">
        <v>72.8</v>
      </c>
      <c r="E47" s="57">
        <v>96.464070611999986</v>
      </c>
      <c r="F47" s="61"/>
      <c r="G47" s="20"/>
      <c r="K47" s="31">
        <v>43929.760399999999</v>
      </c>
      <c r="L47" s="15">
        <v>43961.760399999999</v>
      </c>
    </row>
    <row r="48" spans="1:32" x14ac:dyDescent="0.25">
      <c r="A48" s="4" t="s">
        <v>38</v>
      </c>
      <c r="B48" t="s">
        <v>4</v>
      </c>
      <c r="C48">
        <v>51.9</v>
      </c>
      <c r="D48">
        <v>71.8</v>
      </c>
      <c r="E48" s="57">
        <v>97.377503192999981</v>
      </c>
      <c r="F48" s="61"/>
      <c r="G48" s="20"/>
      <c r="K48" s="31">
        <v>43929.760399999999</v>
      </c>
      <c r="L48" s="15">
        <v>43961.760399999999</v>
      </c>
    </row>
    <row r="49" spans="1:15" x14ac:dyDescent="0.25">
      <c r="A49" s="4" t="s">
        <v>38</v>
      </c>
      <c r="B49" t="s">
        <v>39</v>
      </c>
      <c r="C49">
        <v>51.7</v>
      </c>
      <c r="D49">
        <v>73.900000000000006</v>
      </c>
      <c r="E49" s="57">
        <v>99.454628498500014</v>
      </c>
      <c r="F49" s="61">
        <v>293.29620230349997</v>
      </c>
      <c r="G49" s="20" t="s">
        <v>195</v>
      </c>
      <c r="H49" s="20">
        <v>1</v>
      </c>
      <c r="I49" s="1" t="s">
        <v>198</v>
      </c>
      <c r="J49" s="20">
        <v>0</v>
      </c>
      <c r="K49" s="31">
        <v>43932.637999999999</v>
      </c>
      <c r="L49" s="15">
        <v>43964.637999999999</v>
      </c>
      <c r="M49" t="s">
        <v>140</v>
      </c>
      <c r="N49" s="15">
        <v>43972</v>
      </c>
      <c r="O49">
        <v>1</v>
      </c>
    </row>
    <row r="50" spans="1:15" x14ac:dyDescent="0.25">
      <c r="A50" s="4" t="s">
        <v>40</v>
      </c>
      <c r="B50" t="s">
        <v>3</v>
      </c>
      <c r="C50">
        <v>48.2</v>
      </c>
      <c r="D50">
        <v>74.5</v>
      </c>
      <c r="E50" s="57">
        <v>87.146474830000002</v>
      </c>
      <c r="F50" s="61"/>
      <c r="G50" s="20"/>
      <c r="K50" s="31">
        <v>43940.340413920938</v>
      </c>
      <c r="L50" s="15">
        <v>43972.340413920938</v>
      </c>
    </row>
    <row r="51" spans="1:15" x14ac:dyDescent="0.25">
      <c r="A51" s="4" t="s">
        <v>40</v>
      </c>
      <c r="B51" t="s">
        <v>4</v>
      </c>
      <c r="C51">
        <v>50.7</v>
      </c>
      <c r="D51">
        <v>72.599999999999994</v>
      </c>
      <c r="E51" s="57">
        <v>93.961948508999996</v>
      </c>
      <c r="F51" s="61"/>
      <c r="G51" s="20"/>
      <c r="K51" s="31">
        <v>43940.340413920938</v>
      </c>
      <c r="L51" s="15">
        <v>43972.340413920938</v>
      </c>
      <c r="M51" t="s">
        <v>171</v>
      </c>
      <c r="N51" s="15">
        <v>43972</v>
      </c>
      <c r="O51">
        <v>2</v>
      </c>
    </row>
    <row r="52" spans="1:15" x14ac:dyDescent="0.25">
      <c r="A52" s="4" t="s">
        <v>40</v>
      </c>
      <c r="B52" t="s">
        <v>5</v>
      </c>
      <c r="C52">
        <v>48.2</v>
      </c>
      <c r="D52">
        <v>73.8</v>
      </c>
      <c r="E52" s="57">
        <v>86.327648891999999</v>
      </c>
      <c r="F52" s="61">
        <v>267.43607223100003</v>
      </c>
      <c r="G52" s="20">
        <v>3</v>
      </c>
      <c r="H52" s="20">
        <v>1</v>
      </c>
      <c r="I52" s="1" t="s">
        <v>172</v>
      </c>
      <c r="J52" s="20" t="s">
        <v>149</v>
      </c>
      <c r="K52" s="31">
        <v>43940.340413920938</v>
      </c>
      <c r="L52" s="15">
        <v>43972.340413920938</v>
      </c>
    </row>
    <row r="53" spans="1:15" x14ac:dyDescent="0.25">
      <c r="A53" s="4" t="s">
        <v>41</v>
      </c>
      <c r="B53" t="s">
        <v>3</v>
      </c>
      <c r="C53">
        <v>50.4</v>
      </c>
      <c r="D53">
        <v>70.5</v>
      </c>
      <c r="E53" s="57">
        <v>90.167424479999994</v>
      </c>
      <c r="F53" s="61"/>
      <c r="G53" s="20"/>
      <c r="K53" s="31">
        <v>43932.637999999999</v>
      </c>
      <c r="L53" s="15">
        <v>43964.637999999999</v>
      </c>
    </row>
    <row r="54" spans="1:15" x14ac:dyDescent="0.25">
      <c r="A54" s="4" t="s">
        <v>41</v>
      </c>
      <c r="B54" t="s">
        <v>4</v>
      </c>
      <c r="C54">
        <v>50.4</v>
      </c>
      <c r="D54">
        <v>67.900000000000006</v>
      </c>
      <c r="E54" s="57">
        <v>86.842101023999987</v>
      </c>
      <c r="F54" s="61"/>
      <c r="G54" s="20"/>
      <c r="K54" s="31">
        <v>43935.515599999999</v>
      </c>
      <c r="L54" s="15">
        <v>43967.515599999999</v>
      </c>
    </row>
    <row r="55" spans="1:15" x14ac:dyDescent="0.25">
      <c r="A55" s="4" t="s">
        <v>41</v>
      </c>
      <c r="B55" t="s">
        <v>5</v>
      </c>
      <c r="C55">
        <v>48.1</v>
      </c>
      <c r="D55">
        <v>66.099999999999994</v>
      </c>
      <c r="E55" s="57">
        <v>77.000064173499979</v>
      </c>
      <c r="F55" s="61">
        <v>254.00958967749995</v>
      </c>
      <c r="G55" s="20">
        <v>3</v>
      </c>
      <c r="H55" s="20" t="s">
        <v>146</v>
      </c>
      <c r="I55" s="1" t="s">
        <v>173</v>
      </c>
      <c r="J55" s="20">
        <v>1</v>
      </c>
      <c r="K55" s="31">
        <v>43932.637999999999</v>
      </c>
      <c r="L55" s="15">
        <v>43964.637999999999</v>
      </c>
      <c r="M55" t="s">
        <v>138</v>
      </c>
      <c r="N55" s="15">
        <v>43972</v>
      </c>
      <c r="O55">
        <v>-2</v>
      </c>
    </row>
    <row r="56" spans="1:15" x14ac:dyDescent="0.25">
      <c r="A56" s="4" t="s">
        <v>48</v>
      </c>
      <c r="B56" t="s">
        <v>3</v>
      </c>
      <c r="C56">
        <v>50.3</v>
      </c>
      <c r="D56">
        <v>70.400000000000006</v>
      </c>
      <c r="E56" s="57">
        <v>89.682582175999983</v>
      </c>
      <c r="F56" s="61"/>
      <c r="G56" s="20"/>
      <c r="K56" s="31">
        <v>43929.760399999999</v>
      </c>
      <c r="L56" s="15">
        <v>43961.760399999999</v>
      </c>
    </row>
    <row r="57" spans="1:15" x14ac:dyDescent="0.25">
      <c r="A57" s="4" t="s">
        <v>48</v>
      </c>
      <c r="B57" t="s">
        <v>4</v>
      </c>
      <c r="C57">
        <v>50</v>
      </c>
      <c r="D57">
        <v>77.8</v>
      </c>
      <c r="E57" s="57">
        <v>97.930749999999989</v>
      </c>
      <c r="F57" s="61"/>
      <c r="G57" s="20"/>
      <c r="K57" s="31">
        <v>43932.637999999999</v>
      </c>
      <c r="L57" s="15">
        <v>43964.637999999999</v>
      </c>
      <c r="M57" t="s">
        <v>141</v>
      </c>
      <c r="N57" s="15">
        <v>43972</v>
      </c>
      <c r="O57">
        <v>5</v>
      </c>
    </row>
    <row r="58" spans="1:15" x14ac:dyDescent="0.25">
      <c r="A58" s="4" t="s">
        <v>48</v>
      </c>
      <c r="B58" t="s">
        <v>5</v>
      </c>
      <c r="C58" s="20">
        <v>50.6</v>
      </c>
      <c r="D58" s="20">
        <v>74.900000000000006</v>
      </c>
      <c r="E58" s="61">
        <v>96.55668037400001</v>
      </c>
      <c r="F58" s="61">
        <v>284.17001254999997</v>
      </c>
      <c r="G58" s="20">
        <v>3</v>
      </c>
      <c r="H58" s="20">
        <v>2</v>
      </c>
      <c r="I58" s="1" t="s">
        <v>166</v>
      </c>
      <c r="J58" s="20" t="s">
        <v>149</v>
      </c>
      <c r="K58" s="31">
        <v>43931.199200000003</v>
      </c>
      <c r="L58" s="15">
        <v>43963.199200000003</v>
      </c>
      <c r="M58" t="s">
        <v>140</v>
      </c>
      <c r="N58" s="15">
        <v>43972</v>
      </c>
      <c r="O58">
        <v>4</v>
      </c>
    </row>
    <row r="59" spans="1:15" x14ac:dyDescent="0.25">
      <c r="A59" s="23" t="s">
        <v>44</v>
      </c>
      <c r="B59" s="23" t="s">
        <v>3</v>
      </c>
      <c r="C59" s="20"/>
      <c r="D59" s="20"/>
      <c r="E59" s="61" t="s">
        <v>121</v>
      </c>
      <c r="F59" s="61"/>
      <c r="G59" s="20"/>
      <c r="K59" s="32">
        <v>43926</v>
      </c>
      <c r="L59" s="29">
        <v>43958</v>
      </c>
      <c r="M59" t="s">
        <v>142</v>
      </c>
      <c r="N59" s="15">
        <v>43958</v>
      </c>
    </row>
    <row r="60" spans="1:15" x14ac:dyDescent="0.25">
      <c r="A60" s="23" t="s">
        <v>44</v>
      </c>
      <c r="B60" s="23" t="s">
        <v>4</v>
      </c>
      <c r="C60" s="20"/>
      <c r="D60" s="20"/>
      <c r="E60" s="61" t="s">
        <v>121</v>
      </c>
      <c r="F60" s="61"/>
      <c r="G60" s="20"/>
      <c r="K60" s="32">
        <v>43923</v>
      </c>
      <c r="L60" s="29">
        <v>43955</v>
      </c>
      <c r="M60" t="s">
        <v>167</v>
      </c>
      <c r="N60" s="15">
        <v>43958</v>
      </c>
    </row>
    <row r="61" spans="1:15" x14ac:dyDescent="0.25">
      <c r="A61" s="23" t="s">
        <v>44</v>
      </c>
      <c r="B61" s="23" t="s">
        <v>5</v>
      </c>
      <c r="C61" s="20"/>
      <c r="D61" s="20"/>
      <c r="E61" s="61" t="s">
        <v>121</v>
      </c>
      <c r="F61" s="61" t="s">
        <v>121</v>
      </c>
      <c r="G61" s="20">
        <v>3</v>
      </c>
      <c r="H61" s="20">
        <v>3</v>
      </c>
      <c r="I61" s="1" t="s">
        <v>174</v>
      </c>
      <c r="J61" s="20" t="s">
        <v>150</v>
      </c>
      <c r="K61" s="32">
        <v>43927</v>
      </c>
      <c r="L61" s="29">
        <v>43959</v>
      </c>
      <c r="M61" s="39" t="s">
        <v>175</v>
      </c>
      <c r="N61" s="15">
        <v>43958</v>
      </c>
    </row>
    <row r="62" spans="1:15" x14ac:dyDescent="0.25">
      <c r="A62" s="23" t="s">
        <v>49</v>
      </c>
      <c r="B62" s="23" t="s">
        <v>3</v>
      </c>
      <c r="C62" s="20"/>
      <c r="D62" s="20"/>
      <c r="E62" s="61" t="s">
        <v>121</v>
      </c>
      <c r="F62" s="61"/>
      <c r="G62" s="20"/>
      <c r="K62" s="32">
        <v>43924</v>
      </c>
      <c r="L62" s="29">
        <v>43956</v>
      </c>
      <c r="M62" t="s">
        <v>171</v>
      </c>
      <c r="N62" s="15">
        <v>43958</v>
      </c>
    </row>
    <row r="63" spans="1:15" x14ac:dyDescent="0.25">
      <c r="A63" s="23" t="s">
        <v>49</v>
      </c>
      <c r="B63" s="23" t="s">
        <v>4</v>
      </c>
      <c r="C63" s="20">
        <v>50.5</v>
      </c>
      <c r="D63" s="20">
        <v>71.5</v>
      </c>
      <c r="E63" s="61">
        <v>91.809637562499987</v>
      </c>
      <c r="F63" s="61"/>
      <c r="G63" s="20"/>
      <c r="K63" s="32">
        <v>43927</v>
      </c>
      <c r="L63" s="29">
        <v>43959</v>
      </c>
      <c r="M63" s="39" t="s">
        <v>175</v>
      </c>
      <c r="N63" s="15">
        <v>43958</v>
      </c>
    </row>
    <row r="64" spans="1:15" x14ac:dyDescent="0.25">
      <c r="A64" s="23" t="s">
        <v>49</v>
      </c>
      <c r="B64" s="23" t="s">
        <v>5</v>
      </c>
      <c r="C64" s="20">
        <v>49.7</v>
      </c>
      <c r="D64" s="20">
        <v>68.099999999999994</v>
      </c>
      <c r="E64" s="61">
        <v>84.695310451499992</v>
      </c>
      <c r="F64" s="61" t="s">
        <v>121</v>
      </c>
      <c r="G64" s="20">
        <v>3</v>
      </c>
      <c r="H64" s="20" t="s">
        <v>150</v>
      </c>
      <c r="I64" s="1" t="s">
        <v>177</v>
      </c>
      <c r="J64" s="20" t="s">
        <v>149</v>
      </c>
      <c r="K64" s="32">
        <v>43929</v>
      </c>
      <c r="L64" s="29">
        <v>43961</v>
      </c>
      <c r="M64" s="39" t="s">
        <v>176</v>
      </c>
      <c r="N64" s="15">
        <v>43958</v>
      </c>
    </row>
    <row r="65" spans="1:14" x14ac:dyDescent="0.25">
      <c r="A65" s="3" t="s">
        <v>190</v>
      </c>
      <c r="B65" s="23" t="s">
        <v>3</v>
      </c>
      <c r="C65" s="20">
        <v>50.4</v>
      </c>
      <c r="D65" s="20">
        <v>71.900000000000006</v>
      </c>
      <c r="E65" s="61">
        <v>91.957983263999992</v>
      </c>
      <c r="F65" s="61"/>
      <c r="G65" s="20"/>
      <c r="K65" s="30"/>
    </row>
    <row r="66" spans="1:14" x14ac:dyDescent="0.25">
      <c r="A66" s="3" t="s">
        <v>190</v>
      </c>
      <c r="B66" s="23" t="s">
        <v>4</v>
      </c>
      <c r="C66" s="20">
        <v>50.8</v>
      </c>
      <c r="D66" s="20">
        <v>73.05</v>
      </c>
      <c r="E66" s="61">
        <v>94.91768113199997</v>
      </c>
      <c r="F66" s="61" t="s">
        <v>121</v>
      </c>
      <c r="G66" s="20">
        <v>2</v>
      </c>
      <c r="H66" s="20" t="s">
        <v>150</v>
      </c>
      <c r="I66" s="1" t="s">
        <v>151</v>
      </c>
      <c r="J66" s="20" t="s">
        <v>149</v>
      </c>
      <c r="K66" s="31">
        <v>43922</v>
      </c>
      <c r="L66" s="15">
        <v>43952</v>
      </c>
      <c r="M66" t="s">
        <v>140</v>
      </c>
      <c r="N66" s="15">
        <v>43958</v>
      </c>
    </row>
    <row r="67" spans="1:14" x14ac:dyDescent="0.25">
      <c r="A67" s="3" t="s">
        <v>115</v>
      </c>
      <c r="B67" s="23" t="s">
        <v>3</v>
      </c>
      <c r="C67" s="20">
        <v>51</v>
      </c>
      <c r="D67" s="20">
        <v>71.2</v>
      </c>
      <c r="E67" s="61">
        <v>93.243769199999988</v>
      </c>
      <c r="F67" s="61"/>
      <c r="G67" s="20"/>
      <c r="K67" s="31">
        <v>43931</v>
      </c>
      <c r="M67" t="s">
        <v>162</v>
      </c>
      <c r="N67" s="15">
        <v>43936</v>
      </c>
    </row>
    <row r="68" spans="1:14" x14ac:dyDescent="0.25">
      <c r="A68" s="3" t="s">
        <v>115</v>
      </c>
      <c r="B68" s="23" t="s">
        <v>4</v>
      </c>
      <c r="C68" s="20">
        <v>50.5</v>
      </c>
      <c r="D68" s="20">
        <v>70.599999999999994</v>
      </c>
      <c r="E68" s="61">
        <v>90.653991774999994</v>
      </c>
      <c r="F68" s="61" t="s">
        <v>121</v>
      </c>
      <c r="G68" s="20">
        <v>3</v>
      </c>
      <c r="H68" s="20" t="s">
        <v>161</v>
      </c>
      <c r="I68" s="1" t="s">
        <v>163</v>
      </c>
      <c r="J68" s="20" t="s">
        <v>149</v>
      </c>
      <c r="K68" s="31">
        <v>43931</v>
      </c>
      <c r="M68" t="s">
        <v>162</v>
      </c>
      <c r="N68" s="15">
        <v>43936</v>
      </c>
    </row>
    <row r="69" spans="1:14" x14ac:dyDescent="0.25">
      <c r="A69" s="3" t="s">
        <v>117</v>
      </c>
      <c r="B69" s="23" t="s">
        <v>3</v>
      </c>
      <c r="C69" s="20">
        <v>45.3</v>
      </c>
      <c r="D69" s="20">
        <v>70.3</v>
      </c>
      <c r="E69" s="61">
        <v>72.635880244499987</v>
      </c>
      <c r="F69" s="61"/>
      <c r="G69" s="20"/>
      <c r="H69" s="20"/>
      <c r="I69" s="1"/>
      <c r="J69" s="20"/>
      <c r="K69" s="32">
        <v>43935</v>
      </c>
      <c r="L69" s="15">
        <v>43967</v>
      </c>
      <c r="M69" t="s">
        <v>141</v>
      </c>
      <c r="N69" s="15">
        <v>43972</v>
      </c>
    </row>
    <row r="70" spans="1:14" x14ac:dyDescent="0.25">
      <c r="A70" s="3" t="s">
        <v>117</v>
      </c>
      <c r="B70" s="23" t="s">
        <v>4</v>
      </c>
      <c r="C70" s="20">
        <v>47.5</v>
      </c>
      <c r="D70" s="20">
        <v>68</v>
      </c>
      <c r="E70" s="61">
        <v>77.249487499999987</v>
      </c>
      <c r="F70" s="61" t="s">
        <v>121</v>
      </c>
      <c r="G70" s="20" t="s">
        <v>121</v>
      </c>
      <c r="I70" t="s">
        <v>121</v>
      </c>
      <c r="K70" s="32">
        <v>43937</v>
      </c>
      <c r="L70" s="15">
        <v>43969</v>
      </c>
      <c r="M70" t="s">
        <v>167</v>
      </c>
      <c r="N70" s="15">
        <v>43972</v>
      </c>
    </row>
    <row r="71" spans="1:14" x14ac:dyDescent="0.25">
      <c r="A71" s="3" t="s">
        <v>118</v>
      </c>
      <c r="B71" t="s">
        <v>3</v>
      </c>
      <c r="C71" s="20">
        <v>50.5</v>
      </c>
      <c r="D71" s="20">
        <v>73.599999999999994</v>
      </c>
      <c r="E71" s="61">
        <v>94.506144399999997</v>
      </c>
      <c r="F71" s="61"/>
      <c r="G71" s="20"/>
      <c r="K71" s="31">
        <v>43930</v>
      </c>
      <c r="L71" s="15">
        <v>43962</v>
      </c>
    </row>
    <row r="72" spans="1:14" x14ac:dyDescent="0.25">
      <c r="A72" s="3" t="s">
        <v>118</v>
      </c>
      <c r="B72" t="s">
        <v>4</v>
      </c>
      <c r="C72" s="20">
        <v>50.9</v>
      </c>
      <c r="D72" s="20">
        <v>72.599999999999994</v>
      </c>
      <c r="E72" s="61">
        <v>94.704727820999977</v>
      </c>
      <c r="F72" s="61"/>
      <c r="G72" s="20"/>
      <c r="K72" s="31">
        <v>43932</v>
      </c>
      <c r="L72" s="15">
        <v>43964</v>
      </c>
    </row>
    <row r="73" spans="1:14" x14ac:dyDescent="0.25">
      <c r="A73" s="3" t="s">
        <v>118</v>
      </c>
      <c r="B73" t="s">
        <v>5</v>
      </c>
      <c r="C73" s="20">
        <v>50.05</v>
      </c>
      <c r="D73" s="20">
        <v>78</v>
      </c>
      <c r="E73" s="61">
        <v>98.378963182499973</v>
      </c>
      <c r="F73" s="61">
        <v>287.58983540349993</v>
      </c>
      <c r="G73" s="20">
        <v>3</v>
      </c>
      <c r="I73" t="s">
        <v>121</v>
      </c>
      <c r="K73" s="31">
        <v>43936</v>
      </c>
      <c r="L73" s="15">
        <v>43968</v>
      </c>
    </row>
    <row r="74" spans="1:14" x14ac:dyDescent="0.25">
      <c r="A74" s="3" t="s">
        <v>191</v>
      </c>
      <c r="B74" s="23" t="s">
        <v>3</v>
      </c>
      <c r="C74">
        <v>50.8</v>
      </c>
      <c r="D74">
        <v>70.3</v>
      </c>
      <c r="E74" s="61">
        <v>91.344462471999989</v>
      </c>
      <c r="F74" s="61"/>
      <c r="G74" s="20"/>
      <c r="K74" s="31">
        <v>43940</v>
      </c>
      <c r="L74" s="15">
        <v>43972</v>
      </c>
      <c r="M74" s="39" t="s">
        <v>176</v>
      </c>
      <c r="N74" s="15">
        <v>43972</v>
      </c>
    </row>
    <row r="75" spans="1:14" x14ac:dyDescent="0.25">
      <c r="A75" s="3" t="s">
        <v>191</v>
      </c>
      <c r="B75" s="23" t="s">
        <v>4</v>
      </c>
      <c r="C75">
        <v>49.8</v>
      </c>
      <c r="D75">
        <v>73.900000000000006</v>
      </c>
      <c r="E75" s="61">
        <v>92.278940345999985</v>
      </c>
      <c r="F75" s="61"/>
      <c r="G75" s="20"/>
      <c r="K75" s="31">
        <v>43940</v>
      </c>
      <c r="L75" s="15">
        <v>43972</v>
      </c>
      <c r="M75" s="39" t="s">
        <v>176</v>
      </c>
      <c r="N75" s="15">
        <v>43972</v>
      </c>
    </row>
    <row r="76" spans="1:14" x14ac:dyDescent="0.25">
      <c r="A76" s="3" t="s">
        <v>191</v>
      </c>
      <c r="B76" s="23" t="s">
        <v>5</v>
      </c>
      <c r="C76">
        <v>47.3</v>
      </c>
      <c r="D76">
        <v>76.3</v>
      </c>
      <c r="E76" s="61">
        <v>85.95008179449998</v>
      </c>
      <c r="F76" s="61">
        <v>269.57348461249995</v>
      </c>
      <c r="G76" s="20"/>
      <c r="I76" t="s">
        <v>121</v>
      </c>
      <c r="K76" s="31">
        <v>43940</v>
      </c>
      <c r="L76" s="15">
        <v>43972</v>
      </c>
      <c r="M76" s="39" t="s">
        <v>176</v>
      </c>
      <c r="N76" s="15">
        <v>43972</v>
      </c>
    </row>
    <row r="77" spans="1:14" x14ac:dyDescent="0.25">
      <c r="A77" s="3" t="s">
        <v>178</v>
      </c>
      <c r="B77" s="23" t="s">
        <v>3</v>
      </c>
      <c r="E77" s="61"/>
      <c r="F77" s="61"/>
      <c r="G77" s="20"/>
      <c r="K77" s="31">
        <v>43930</v>
      </c>
      <c r="L77" s="15">
        <v>43962</v>
      </c>
      <c r="M77" t="s">
        <v>138</v>
      </c>
      <c r="N77" s="15">
        <v>43972</v>
      </c>
    </row>
    <row r="78" spans="1:14" x14ac:dyDescent="0.25">
      <c r="A78" s="3" t="s">
        <v>178</v>
      </c>
      <c r="B78" s="23" t="s">
        <v>4</v>
      </c>
      <c r="E78" s="61"/>
      <c r="F78" s="61"/>
      <c r="G78" s="20"/>
      <c r="K78" s="31"/>
      <c r="L78" s="15"/>
      <c r="M78" s="39" t="s">
        <v>180</v>
      </c>
      <c r="N78" s="15">
        <v>43984</v>
      </c>
    </row>
    <row r="79" spans="1:14" x14ac:dyDescent="0.25">
      <c r="A79" s="3" t="s">
        <v>178</v>
      </c>
      <c r="B79" s="23" t="s">
        <v>5</v>
      </c>
      <c r="E79" s="61"/>
      <c r="F79" s="61"/>
      <c r="G79" s="20">
        <v>3</v>
      </c>
      <c r="H79" s="20">
        <v>3</v>
      </c>
      <c r="I79" s="1" t="s">
        <v>179</v>
      </c>
      <c r="J79" s="20" t="s">
        <v>149</v>
      </c>
      <c r="K79" s="31"/>
      <c r="L79" s="15"/>
      <c r="M79" s="39" t="s">
        <v>180</v>
      </c>
      <c r="N79" s="15">
        <v>43984</v>
      </c>
    </row>
    <row r="80" spans="1:14" x14ac:dyDescent="0.25">
      <c r="A80" s="3" t="s">
        <v>181</v>
      </c>
      <c r="B80" s="23" t="s">
        <v>3</v>
      </c>
      <c r="E80" s="61"/>
      <c r="F80" s="61"/>
      <c r="G80" s="20"/>
      <c r="K80" s="31">
        <v>43930</v>
      </c>
      <c r="L80" s="15">
        <v>43962</v>
      </c>
      <c r="M80" t="s">
        <v>138</v>
      </c>
      <c r="N80" s="15">
        <v>43972</v>
      </c>
    </row>
    <row r="81" spans="1:14" x14ac:dyDescent="0.25">
      <c r="A81" s="3" t="s">
        <v>181</v>
      </c>
      <c r="B81" s="23" t="s">
        <v>4</v>
      </c>
      <c r="E81" s="61"/>
      <c r="F81" s="61"/>
      <c r="G81" s="20" t="s">
        <v>121</v>
      </c>
      <c r="H81" s="20" t="s">
        <v>150</v>
      </c>
      <c r="I81" s="1" t="s">
        <v>182</v>
      </c>
      <c r="J81" s="20" t="s">
        <v>150</v>
      </c>
      <c r="K81" s="31">
        <v>43931</v>
      </c>
      <c r="L81" s="15">
        <v>43963</v>
      </c>
      <c r="M81" t="s">
        <v>183</v>
      </c>
      <c r="N81" s="15">
        <v>43972</v>
      </c>
    </row>
    <row r="82" spans="1:14" x14ac:dyDescent="0.25">
      <c r="A82" s="3" t="s">
        <v>127</v>
      </c>
      <c r="B82" s="23" t="s">
        <v>3</v>
      </c>
      <c r="C82" s="30">
        <v>50.8</v>
      </c>
      <c r="D82" s="30">
        <v>68.7</v>
      </c>
      <c r="E82" s="61">
        <v>89.265498887999982</v>
      </c>
      <c r="F82" s="20"/>
      <c r="G82" s="20"/>
      <c r="K82" s="31">
        <v>43955</v>
      </c>
      <c r="L82" s="15">
        <v>43987</v>
      </c>
      <c r="M82" s="39" t="s">
        <v>176</v>
      </c>
      <c r="N82" s="15">
        <v>43984</v>
      </c>
    </row>
    <row r="83" spans="1:14" x14ac:dyDescent="0.25">
      <c r="A83" s="3" t="s">
        <v>127</v>
      </c>
      <c r="B83" s="23" t="s">
        <v>4</v>
      </c>
      <c r="C83" s="30">
        <v>50.7</v>
      </c>
      <c r="D83" s="30">
        <v>64.8</v>
      </c>
      <c r="E83" s="61">
        <v>83.866863131999992</v>
      </c>
      <c r="F83" s="20" t="s">
        <v>121</v>
      </c>
      <c r="G83" s="20">
        <v>2</v>
      </c>
      <c r="H83" s="20">
        <v>2</v>
      </c>
      <c r="I83" s="1" t="s">
        <v>184</v>
      </c>
      <c r="J83" s="20" t="s">
        <v>149</v>
      </c>
      <c r="K83" s="31">
        <v>43955</v>
      </c>
      <c r="L83" s="15">
        <v>43987</v>
      </c>
      <c r="M83" s="39" t="s">
        <v>176</v>
      </c>
      <c r="N83" s="15">
        <v>43984</v>
      </c>
    </row>
    <row r="84" spans="1:14" x14ac:dyDescent="0.25">
      <c r="A84" s="3" t="s">
        <v>199</v>
      </c>
      <c r="H84" s="20"/>
      <c r="I84" s="1" t="s">
        <v>200</v>
      </c>
      <c r="J84" s="20"/>
      <c r="K84" s="30"/>
    </row>
    <row r="85" spans="1:14" x14ac:dyDescent="0.25">
      <c r="B85" s="35" t="s">
        <v>196</v>
      </c>
      <c r="C85" s="15"/>
      <c r="F85" s="57">
        <v>276.82176867245136</v>
      </c>
      <c r="G85" s="63">
        <v>2.9230769230769229</v>
      </c>
      <c r="K85" s="36">
        <v>43927.134255401237</v>
      </c>
      <c r="L85" s="36">
        <v>43959.181874448856</v>
      </c>
    </row>
    <row r="86" spans="1:14" x14ac:dyDescent="0.25">
      <c r="B86" s="35" t="s">
        <v>63</v>
      </c>
      <c r="F86" s="57">
        <v>11.86667742642541</v>
      </c>
      <c r="G86" s="63">
        <v>0.27174648819470298</v>
      </c>
      <c r="K86" s="37">
        <v>5.1941170989618142</v>
      </c>
      <c r="L86" s="37">
        <v>5.103634745148768</v>
      </c>
    </row>
    <row r="87" spans="1:14" x14ac:dyDescent="0.25">
      <c r="B87" s="35" t="s">
        <v>64</v>
      </c>
      <c r="F87" s="57">
        <v>254.00958967749995</v>
      </c>
      <c r="G87" s="63">
        <v>2</v>
      </c>
      <c r="H87" t="s">
        <v>188</v>
      </c>
      <c r="I87" s="1"/>
      <c r="J87" s="63"/>
      <c r="K87" s="36">
        <v>43917.340416666666</v>
      </c>
      <c r="L87" s="36">
        <v>43950.340416666666</v>
      </c>
    </row>
    <row r="88" spans="1:14" x14ac:dyDescent="0.25">
      <c r="B88" s="35" t="s">
        <v>65</v>
      </c>
      <c r="F88" s="57">
        <v>293.29620230349997</v>
      </c>
      <c r="G88" s="63">
        <v>3</v>
      </c>
      <c r="H88" s="63"/>
      <c r="I88" s="63"/>
      <c r="J88" s="63"/>
      <c r="K88" s="36">
        <v>43940.340416666666</v>
      </c>
      <c r="L88" s="36">
        <v>43972.340416666666</v>
      </c>
    </row>
    <row r="89" spans="1:14" x14ac:dyDescent="0.25">
      <c r="B89" s="35" t="s">
        <v>66</v>
      </c>
      <c r="F89" s="57">
        <v>21</v>
      </c>
      <c r="G89" s="38">
        <v>26</v>
      </c>
      <c r="H89" s="38"/>
      <c r="I89" s="38"/>
      <c r="J89" s="38"/>
      <c r="K89" s="38">
        <v>21</v>
      </c>
      <c r="L89" s="38">
        <v>21</v>
      </c>
    </row>
    <row r="90" spans="1:14" x14ac:dyDescent="0.25">
      <c r="K90" s="15"/>
      <c r="L90" s="15"/>
    </row>
    <row r="91" spans="1:14" x14ac:dyDescent="0.25">
      <c r="K91" s="30"/>
    </row>
    <row r="92" spans="1:14" x14ac:dyDescent="0.25">
      <c r="B92" s="15"/>
      <c r="C92" s="15"/>
    </row>
    <row r="93" spans="1:14" x14ac:dyDescent="0.25">
      <c r="B93" s="15"/>
      <c r="C93" s="15"/>
    </row>
  </sheetData>
  <pageMargins left="0.7" right="0.7" top="0.75" bottom="0.75" header="0.3" footer="0.3"/>
  <pageSetup paperSize="9" orientation="portrait" r:id="rId1"/>
  <legacy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V81"/>
  <sheetViews>
    <sheetView topLeftCell="A41" workbookViewId="0">
      <selection activeCell="D76" sqref="D76:G80"/>
    </sheetView>
  </sheetViews>
  <sheetFormatPr defaultRowHeight="15" x14ac:dyDescent="0.25"/>
  <cols>
    <col min="1" max="1" width="16.28515625" customWidth="1"/>
    <col min="4" max="4" width="12.28515625" customWidth="1"/>
    <col min="5" max="5" width="9.42578125" bestFit="1" customWidth="1"/>
    <col min="6" max="6" width="8.42578125" bestFit="1" customWidth="1"/>
    <col min="7" max="7" width="10" bestFit="1" customWidth="1"/>
    <col min="14" max="14" width="12" bestFit="1" customWidth="1"/>
  </cols>
  <sheetData>
    <row r="1" spans="1:14" x14ac:dyDescent="0.25">
      <c r="A1" s="66" t="s">
        <v>210</v>
      </c>
      <c r="B1" s="66" t="s">
        <v>211</v>
      </c>
      <c r="C1" s="66" t="s">
        <v>212</v>
      </c>
      <c r="D1" s="66" t="s">
        <v>246</v>
      </c>
      <c r="E1" s="66" t="s">
        <v>213</v>
      </c>
      <c r="F1" s="66" t="s">
        <v>214</v>
      </c>
      <c r="G1" s="66" t="s">
        <v>215</v>
      </c>
      <c r="H1" s="66" t="s">
        <v>216</v>
      </c>
      <c r="I1" s="66" t="s">
        <v>217</v>
      </c>
      <c r="J1" s="66" t="s">
        <v>218</v>
      </c>
      <c r="K1" s="66" t="s">
        <v>219</v>
      </c>
      <c r="L1" s="66" t="s">
        <v>220</v>
      </c>
      <c r="M1" s="66" t="s">
        <v>221</v>
      </c>
      <c r="N1" s="66" t="s">
        <v>222</v>
      </c>
    </row>
    <row r="2" spans="1:14" x14ac:dyDescent="0.25">
      <c r="A2" t="s">
        <v>223</v>
      </c>
      <c r="B2" s="20">
        <v>1</v>
      </c>
      <c r="C2" s="66">
        <v>2021</v>
      </c>
      <c r="E2" s="57">
        <v>74.099999999999994</v>
      </c>
      <c r="F2" s="57">
        <v>50.5</v>
      </c>
      <c r="G2" s="57">
        <f t="shared" ref="G2:G65" si="0">0.5035*E2*F2*F2/1000</f>
        <v>95.148169837499978</v>
      </c>
      <c r="H2" s="57">
        <v>73.2</v>
      </c>
      <c r="I2" s="57">
        <v>50.6</v>
      </c>
      <c r="J2" s="57">
        <f t="shared" ref="J2:J46" si="1">0.5035*H2*I2*I2/1000</f>
        <v>94.365140231999987</v>
      </c>
      <c r="K2" s="70">
        <v>72.8</v>
      </c>
      <c r="L2" s="70">
        <v>50.7</v>
      </c>
      <c r="M2" s="57">
        <f t="shared" ref="M2:M65" si="2">0.5035*K2*L2*L2/1000</f>
        <v>94.220796852000007</v>
      </c>
      <c r="N2" s="57">
        <f>G2+J2+M2</f>
        <v>283.73410692149997</v>
      </c>
    </row>
    <row r="3" spans="1:14" x14ac:dyDescent="0.25">
      <c r="A3" t="s">
        <v>224</v>
      </c>
      <c r="B3" s="20">
        <v>2</v>
      </c>
      <c r="C3" s="66">
        <v>2021</v>
      </c>
      <c r="D3" t="s">
        <v>130</v>
      </c>
      <c r="E3" s="70">
        <v>77.3</v>
      </c>
      <c r="F3" s="70">
        <v>52.1</v>
      </c>
      <c r="G3" s="57">
        <f t="shared" si="0"/>
        <v>105.64633012549999</v>
      </c>
      <c r="H3" s="57">
        <v>76</v>
      </c>
      <c r="I3" s="57">
        <v>52</v>
      </c>
      <c r="J3" s="57">
        <f t="shared" si="1"/>
        <v>103.47126399999999</v>
      </c>
      <c r="K3" s="57">
        <v>69.5</v>
      </c>
      <c r="L3" s="57">
        <v>50.8</v>
      </c>
      <c r="M3" s="57">
        <f t="shared" si="2"/>
        <v>90.304980679999986</v>
      </c>
      <c r="N3" s="57">
        <f>G3+J3+M3</f>
        <v>299.42257480549995</v>
      </c>
    </row>
    <row r="4" spans="1:14" x14ac:dyDescent="0.25">
      <c r="A4" t="s">
        <v>224</v>
      </c>
      <c r="B4" s="20">
        <v>3</v>
      </c>
      <c r="C4" s="66">
        <v>2021</v>
      </c>
      <c r="E4" s="70">
        <v>75.099999999999994</v>
      </c>
      <c r="F4" s="70">
        <v>50.5</v>
      </c>
      <c r="G4" s="57">
        <f t="shared" si="0"/>
        <v>96.432220712499984</v>
      </c>
      <c r="H4" s="70">
        <v>72.099999999999994</v>
      </c>
      <c r="I4" s="70">
        <v>50.4</v>
      </c>
      <c r="J4" s="57">
        <f t="shared" si="1"/>
        <v>92.213777375999967</v>
      </c>
      <c r="K4" s="70">
        <v>72.3</v>
      </c>
      <c r="L4" s="70">
        <v>49.5</v>
      </c>
      <c r="M4" s="57">
        <f t="shared" si="2"/>
        <v>89.196573262499996</v>
      </c>
      <c r="N4" s="57">
        <f>G4+J4+M4</f>
        <v>277.84257135099995</v>
      </c>
    </row>
    <row r="5" spans="1:14" x14ac:dyDescent="0.25">
      <c r="A5" t="s">
        <v>225</v>
      </c>
      <c r="B5" s="20">
        <v>6</v>
      </c>
      <c r="C5" s="66">
        <v>2021</v>
      </c>
      <c r="E5" s="57">
        <v>71.5</v>
      </c>
      <c r="F5" s="57">
        <v>51.9</v>
      </c>
      <c r="G5" s="57">
        <f>0.5035*E5*F5*F5/1000</f>
        <v>96.970633402499985</v>
      </c>
      <c r="H5" s="57">
        <v>71.7</v>
      </c>
      <c r="I5" s="57">
        <v>50.7</v>
      </c>
      <c r="J5" s="57">
        <f>0.5035*H5*I5*I5/1000</f>
        <v>92.797130965500003</v>
      </c>
      <c r="K5" s="70">
        <v>68.7</v>
      </c>
      <c r="L5" s="70">
        <v>49.2</v>
      </c>
      <c r="M5" s="57">
        <f>0.5035*K5*L5*L5/1000</f>
        <v>83.731026888000002</v>
      </c>
      <c r="N5" s="57">
        <f>M5+J5+G5</f>
        <v>273.498791256</v>
      </c>
    </row>
    <row r="6" spans="1:14" x14ac:dyDescent="0.25">
      <c r="A6" t="s">
        <v>224</v>
      </c>
      <c r="B6" s="20">
        <v>11</v>
      </c>
      <c r="C6" s="66">
        <v>2021</v>
      </c>
      <c r="E6" s="57">
        <v>73.400000000000006</v>
      </c>
      <c r="F6" s="57">
        <v>52.9</v>
      </c>
      <c r="G6" s="57">
        <f>0.5035*E6*F6*F6/1000</f>
        <v>103.42055852899999</v>
      </c>
      <c r="H6" s="70">
        <v>73.7</v>
      </c>
      <c r="I6" s="70">
        <v>51.9</v>
      </c>
      <c r="J6" s="57">
        <f>0.5035*H6*I6*I6/1000</f>
        <v>99.954345199499997</v>
      </c>
      <c r="K6" s="57">
        <v>69.8</v>
      </c>
      <c r="L6" s="57">
        <v>51</v>
      </c>
      <c r="M6" s="57">
        <f>0.5035*K6*L6*L6/1000</f>
        <v>91.410324299999985</v>
      </c>
      <c r="N6" s="57">
        <f>J6+M6+G6</f>
        <v>294.7852280285</v>
      </c>
    </row>
    <row r="7" spans="1:14" x14ac:dyDescent="0.25">
      <c r="A7" t="s">
        <v>224</v>
      </c>
      <c r="B7" s="20">
        <v>12</v>
      </c>
      <c r="C7" s="66">
        <v>2021</v>
      </c>
      <c r="E7" s="57">
        <v>76.3</v>
      </c>
      <c r="F7" s="57">
        <v>51.2</v>
      </c>
      <c r="G7" s="57">
        <f>0.5035*E7*F7*F7/1000</f>
        <v>100.707991552</v>
      </c>
      <c r="H7" s="70">
        <v>73.900000000000006</v>
      </c>
      <c r="I7" s="70">
        <v>51.3</v>
      </c>
      <c r="J7" s="57">
        <f>0.5035*H7*I7*I7/1000</f>
        <v>97.9216321185</v>
      </c>
      <c r="K7" s="57">
        <v>71</v>
      </c>
      <c r="L7" s="57">
        <v>48.8</v>
      </c>
      <c r="M7" s="57">
        <f>0.5035*K7*L7*L7/1000</f>
        <v>85.132907839999973</v>
      </c>
      <c r="N7" s="57">
        <f>J7+M7+G7</f>
        <v>283.76253151049997</v>
      </c>
    </row>
    <row r="8" spans="1:14" x14ac:dyDescent="0.25">
      <c r="A8" t="s">
        <v>226</v>
      </c>
      <c r="B8" s="20">
        <v>13</v>
      </c>
      <c r="C8" s="66">
        <v>2021</v>
      </c>
      <c r="E8" s="70">
        <v>76.099999999999994</v>
      </c>
      <c r="F8" s="70">
        <v>50</v>
      </c>
      <c r="G8" s="57">
        <f t="shared" si="0"/>
        <v>95.790874999999986</v>
      </c>
      <c r="H8" s="57">
        <v>76.900000000000006</v>
      </c>
      <c r="I8" s="57">
        <v>48.2</v>
      </c>
      <c r="J8" s="57">
        <f t="shared" si="1"/>
        <v>89.953878046000014</v>
      </c>
      <c r="K8" s="57">
        <v>73.8</v>
      </c>
      <c r="L8" s="57">
        <v>48.7</v>
      </c>
      <c r="M8" s="57">
        <f t="shared" si="2"/>
        <v>88.127968527000007</v>
      </c>
      <c r="N8" s="57">
        <f>G8+J8+M8</f>
        <v>273.87272157300004</v>
      </c>
    </row>
    <row r="9" spans="1:14" x14ac:dyDescent="0.25">
      <c r="A9" t="s">
        <v>224</v>
      </c>
      <c r="B9" s="20">
        <v>14</v>
      </c>
      <c r="C9" s="66">
        <v>2021</v>
      </c>
      <c r="E9" s="70">
        <v>73.900000000000006</v>
      </c>
      <c r="F9" s="70">
        <v>52.2</v>
      </c>
      <c r="G9" s="57">
        <f t="shared" si="0"/>
        <v>101.387617866</v>
      </c>
      <c r="H9" s="57">
        <v>73.7</v>
      </c>
      <c r="I9" s="57">
        <v>51.2</v>
      </c>
      <c r="J9" s="57">
        <f t="shared" si="1"/>
        <v>97.276264448000006</v>
      </c>
      <c r="K9" s="57">
        <v>68.7</v>
      </c>
      <c r="L9" s="57">
        <v>50.2</v>
      </c>
      <c r="M9" s="57">
        <f t="shared" si="2"/>
        <v>87.169317618000008</v>
      </c>
      <c r="N9" s="57">
        <f>G9+J9+M9</f>
        <v>285.83319993200001</v>
      </c>
    </row>
    <row r="10" spans="1:14" x14ac:dyDescent="0.25">
      <c r="A10" t="s">
        <v>227</v>
      </c>
      <c r="B10" s="20">
        <v>15</v>
      </c>
      <c r="C10" s="66">
        <v>2021</v>
      </c>
      <c r="E10" s="70">
        <v>70.599999999999994</v>
      </c>
      <c r="F10" s="70">
        <v>52.6</v>
      </c>
      <c r="G10" s="57">
        <f t="shared" si="0"/>
        <v>98.350294395999995</v>
      </c>
      <c r="H10" s="57">
        <v>74.5</v>
      </c>
      <c r="I10" s="57">
        <v>50.5</v>
      </c>
      <c r="J10" s="57">
        <f>0.5035*H10*I10*I10/1000</f>
        <v>95.661790187499975</v>
      </c>
      <c r="K10" s="57">
        <v>72</v>
      </c>
      <c r="L10" s="57">
        <v>51</v>
      </c>
      <c r="M10" s="57">
        <f>0.5035*K10*L10*L10/1000</f>
        <v>94.291451999999992</v>
      </c>
      <c r="N10" s="57">
        <f>G10+J10+M10</f>
        <v>288.30353658349998</v>
      </c>
    </row>
    <row r="11" spans="1:14" x14ac:dyDescent="0.25">
      <c r="A11" t="s">
        <v>228</v>
      </c>
      <c r="B11" s="20">
        <v>17</v>
      </c>
      <c r="C11" s="66">
        <v>2021</v>
      </c>
      <c r="D11" t="s">
        <v>247</v>
      </c>
      <c r="E11" s="70">
        <v>71.5</v>
      </c>
      <c r="F11" s="70">
        <v>53.5</v>
      </c>
      <c r="G11" s="57">
        <f t="shared" si="0"/>
        <v>103.04171556249999</v>
      </c>
      <c r="H11" s="57">
        <v>68.900000000000006</v>
      </c>
      <c r="I11" s="57">
        <v>52.3</v>
      </c>
      <c r="J11" s="57">
        <f t="shared" si="1"/>
        <v>94.89035568349999</v>
      </c>
      <c r="K11" s="57"/>
      <c r="L11" s="57"/>
      <c r="M11" s="57"/>
      <c r="N11" s="57"/>
    </row>
    <row r="12" spans="1:14" x14ac:dyDescent="0.25">
      <c r="A12" t="s">
        <v>229</v>
      </c>
      <c r="B12" s="20">
        <v>17</v>
      </c>
      <c r="C12" s="66">
        <v>2021</v>
      </c>
      <c r="D12" t="s">
        <v>248</v>
      </c>
      <c r="E12" s="57">
        <v>70.599999999999994</v>
      </c>
      <c r="F12" s="57">
        <v>50.9</v>
      </c>
      <c r="G12" s="57">
        <f>0.5035*E12*F12*F12/1000</f>
        <v>92.09578215099998</v>
      </c>
      <c r="H12" s="70">
        <v>69.3</v>
      </c>
      <c r="I12" s="70">
        <v>50.9</v>
      </c>
      <c r="J12" s="57">
        <f>0.5035*H12*I12*I12/1000</f>
        <v>90.399967465499984</v>
      </c>
      <c r="K12" s="57">
        <v>68.900000000000006</v>
      </c>
      <c r="L12" s="57">
        <v>49.5</v>
      </c>
      <c r="M12" s="57">
        <f t="shared" si="2"/>
        <v>85.001990287499993</v>
      </c>
      <c r="N12" s="57">
        <f t="shared" ref="N12:N17" si="3">G12+J12+M12</f>
        <v>267.49773990399996</v>
      </c>
    </row>
    <row r="13" spans="1:14" x14ac:dyDescent="0.25">
      <c r="A13" t="s">
        <v>229</v>
      </c>
      <c r="B13" s="20">
        <v>17</v>
      </c>
      <c r="C13" s="66">
        <v>2021</v>
      </c>
      <c r="D13" t="s">
        <v>249</v>
      </c>
      <c r="E13" s="57">
        <v>70</v>
      </c>
      <c r="F13" s="57">
        <v>50.6</v>
      </c>
      <c r="G13" s="57">
        <f>0.5035*E13*F13*F13/1000</f>
        <v>90.239888199999996</v>
      </c>
      <c r="H13" s="70">
        <v>69.2</v>
      </c>
      <c r="I13" s="70">
        <v>50.5</v>
      </c>
      <c r="J13" s="57">
        <f>0.5035*H13*I13*I13/1000</f>
        <v>88.856320549999992</v>
      </c>
      <c r="K13" s="57">
        <v>68.900000000000006</v>
      </c>
      <c r="L13" s="57">
        <v>49.5</v>
      </c>
      <c r="M13" s="57">
        <f t="shared" si="2"/>
        <v>85.001990287499993</v>
      </c>
      <c r="N13" s="57">
        <f t="shared" si="3"/>
        <v>264.09819903749997</v>
      </c>
    </row>
    <row r="14" spans="1:14" x14ac:dyDescent="0.25">
      <c r="A14" t="s">
        <v>230</v>
      </c>
      <c r="B14" s="20">
        <v>18</v>
      </c>
      <c r="C14" s="66">
        <v>2021</v>
      </c>
      <c r="E14" s="57">
        <v>72.900000000000006</v>
      </c>
      <c r="F14" s="57">
        <v>50</v>
      </c>
      <c r="G14" s="57">
        <f>0.5035*E14*F14*F14/1000</f>
        <v>91.76287499999998</v>
      </c>
      <c r="H14" s="70">
        <v>70.099999999999994</v>
      </c>
      <c r="I14" s="70">
        <v>47.9</v>
      </c>
      <c r="J14" s="57">
        <f>0.5035*H14*I14*I14/1000</f>
        <v>80.982003993499987</v>
      </c>
      <c r="K14" s="57">
        <v>68.099999999999994</v>
      </c>
      <c r="L14" s="57">
        <v>47.4</v>
      </c>
      <c r="M14" s="57">
        <f t="shared" si="2"/>
        <v>77.037693245999975</v>
      </c>
      <c r="N14" s="57">
        <f t="shared" si="3"/>
        <v>249.78257223949996</v>
      </c>
    </row>
    <row r="15" spans="1:14" x14ac:dyDescent="0.25">
      <c r="A15" t="s">
        <v>224</v>
      </c>
      <c r="B15" s="20">
        <v>19</v>
      </c>
      <c r="C15" s="66">
        <v>2021</v>
      </c>
      <c r="E15" s="57">
        <v>70.8</v>
      </c>
      <c r="F15" s="57">
        <v>50.5</v>
      </c>
      <c r="G15" s="57">
        <f>0.5035*E15*F15*F15/1000</f>
        <v>90.910801949999993</v>
      </c>
      <c r="H15" s="57">
        <v>68.8</v>
      </c>
      <c r="I15" s="57">
        <v>49.4</v>
      </c>
      <c r="J15" s="57">
        <f>0.5035*H15*I15*I15/1000</f>
        <v>84.536022687999974</v>
      </c>
      <c r="K15" s="70">
        <v>70.900000000000006</v>
      </c>
      <c r="L15" s="70">
        <v>48.4</v>
      </c>
      <c r="M15" s="57">
        <f>0.5035*K15*L15*L15/1000</f>
        <v>83.625058263999989</v>
      </c>
      <c r="N15" s="57">
        <f t="shared" si="3"/>
        <v>259.07188290199997</v>
      </c>
    </row>
    <row r="16" spans="1:14" x14ac:dyDescent="0.25">
      <c r="A16" t="s">
        <v>224</v>
      </c>
      <c r="B16" s="20">
        <v>21</v>
      </c>
      <c r="C16" s="66">
        <v>2021</v>
      </c>
      <c r="E16" s="57">
        <v>74.5</v>
      </c>
      <c r="F16" s="57">
        <v>49.5</v>
      </c>
      <c r="G16" s="57">
        <f>0.5035*E16*F16*F16/1000</f>
        <v>91.910715187499989</v>
      </c>
      <c r="H16" s="70">
        <v>70.900000000000006</v>
      </c>
      <c r="I16" s="70">
        <v>50.5</v>
      </c>
      <c r="J16" s="57">
        <f>0.5035*H16*I16*I16/1000</f>
        <v>91.039207037499992</v>
      </c>
      <c r="K16" s="57">
        <v>66.099999999999994</v>
      </c>
      <c r="L16" s="57">
        <v>48.4</v>
      </c>
      <c r="M16" s="57">
        <f t="shared" si="2"/>
        <v>77.963559255999996</v>
      </c>
      <c r="N16" s="57">
        <f t="shared" si="3"/>
        <v>260.91348148099996</v>
      </c>
    </row>
    <row r="17" spans="1:14" x14ac:dyDescent="0.25">
      <c r="A17" t="s">
        <v>224</v>
      </c>
      <c r="B17" s="20">
        <v>29</v>
      </c>
      <c r="C17" s="66">
        <v>2021</v>
      </c>
      <c r="E17" s="70">
        <v>73.099999999999994</v>
      </c>
      <c r="F17" s="70">
        <v>51.7</v>
      </c>
      <c r="G17" s="57">
        <f t="shared" si="0"/>
        <v>98.377988406499995</v>
      </c>
      <c r="H17" s="70">
        <v>74.599999999999994</v>
      </c>
      <c r="I17" s="70">
        <v>50.5</v>
      </c>
      <c r="J17" s="57">
        <f t="shared" si="1"/>
        <v>95.790195274999988</v>
      </c>
      <c r="K17" s="70">
        <v>72.8</v>
      </c>
      <c r="L17" s="70">
        <v>49.3</v>
      </c>
      <c r="M17" s="57">
        <f t="shared" si="2"/>
        <v>89.089124851999983</v>
      </c>
      <c r="N17" s="57">
        <f t="shared" si="3"/>
        <v>283.25730853349995</v>
      </c>
    </row>
    <row r="18" spans="1:14" x14ac:dyDescent="0.25">
      <c r="A18" t="s">
        <v>224</v>
      </c>
      <c r="B18" s="20">
        <v>33</v>
      </c>
      <c r="C18" s="66">
        <v>2021</v>
      </c>
      <c r="E18" s="70"/>
      <c r="F18" s="70"/>
      <c r="G18" s="57"/>
      <c r="H18" s="57"/>
      <c r="I18" s="57"/>
      <c r="J18" s="57"/>
      <c r="K18" s="57"/>
      <c r="L18" s="57"/>
      <c r="M18" s="57"/>
      <c r="N18" s="57"/>
    </row>
    <row r="19" spans="1:14" x14ac:dyDescent="0.25">
      <c r="A19" t="s">
        <v>225</v>
      </c>
      <c r="B19" s="20">
        <v>34</v>
      </c>
      <c r="C19" s="66">
        <v>2021</v>
      </c>
      <c r="E19" s="70">
        <v>74.5</v>
      </c>
      <c r="F19" s="70">
        <v>50.7</v>
      </c>
      <c r="G19" s="57">
        <f t="shared" si="0"/>
        <v>96.421007767500001</v>
      </c>
      <c r="H19" s="57">
        <v>71.099999999999994</v>
      </c>
      <c r="I19" s="57">
        <v>50.4</v>
      </c>
      <c r="J19" s="57">
        <f>0.5035*H19*I19*I19/1000</f>
        <v>90.934806815999977</v>
      </c>
      <c r="K19" s="57">
        <v>70.3</v>
      </c>
      <c r="L19" s="57">
        <v>50.3</v>
      </c>
      <c r="M19" s="57">
        <f>0.5035*K19*L19*L19/1000</f>
        <v>89.555192144499969</v>
      </c>
      <c r="N19" s="57">
        <f>G19+J19+M19</f>
        <v>276.91100672799996</v>
      </c>
    </row>
    <row r="20" spans="1:14" x14ac:dyDescent="0.25">
      <c r="A20" t="s">
        <v>224</v>
      </c>
      <c r="B20" s="20">
        <v>35</v>
      </c>
      <c r="C20" s="66">
        <v>2021</v>
      </c>
      <c r="D20" t="s">
        <v>231</v>
      </c>
      <c r="E20" s="70">
        <v>72.900000000000006</v>
      </c>
      <c r="F20" s="70">
        <v>51.2</v>
      </c>
      <c r="G20" s="57">
        <f>0.5035*E20*F20*F20/1000</f>
        <v>96.220348416000007</v>
      </c>
      <c r="H20" s="70">
        <v>71.099999999999994</v>
      </c>
      <c r="I20" s="70">
        <v>50.9</v>
      </c>
      <c r="J20" s="57">
        <f>0.5035*H20*I20*I20/1000</f>
        <v>92.748018568499973</v>
      </c>
      <c r="K20" s="57">
        <v>72.2</v>
      </c>
      <c r="L20" s="57">
        <v>49.4</v>
      </c>
      <c r="M20" s="57">
        <f t="shared" si="2"/>
        <v>88.713674971999993</v>
      </c>
      <c r="N20" s="57">
        <f>G20+J20+M20</f>
        <v>277.68204195649997</v>
      </c>
    </row>
    <row r="21" spans="1:14" x14ac:dyDescent="0.25">
      <c r="A21" t="s">
        <v>223</v>
      </c>
      <c r="B21" s="20">
        <v>38</v>
      </c>
      <c r="C21" s="66">
        <v>2021</v>
      </c>
      <c r="E21" s="57">
        <v>75.400000000000006</v>
      </c>
      <c r="F21" s="57">
        <v>51.9</v>
      </c>
      <c r="G21" s="57">
        <f>0.5035*E21*F21*F21/1000</f>
        <v>102.25994067900001</v>
      </c>
      <c r="H21" s="70">
        <v>74</v>
      </c>
      <c r="I21" s="70">
        <v>51.9</v>
      </c>
      <c r="J21" s="57">
        <f>0.5035*H21*I21*I21/1000</f>
        <v>100.36121498999998</v>
      </c>
      <c r="K21" s="57">
        <v>71.8</v>
      </c>
      <c r="L21" s="57">
        <v>51.1</v>
      </c>
      <c r="M21" s="57">
        <f t="shared" si="2"/>
        <v>94.398636072999992</v>
      </c>
      <c r="N21" s="57">
        <f>G21+J21+M21</f>
        <v>297.019791742</v>
      </c>
    </row>
    <row r="22" spans="1:14" x14ac:dyDescent="0.25">
      <c r="A22" t="s">
        <v>225</v>
      </c>
      <c r="B22" s="20">
        <v>40</v>
      </c>
      <c r="C22" s="66">
        <v>2021</v>
      </c>
      <c r="E22" s="70"/>
      <c r="F22" s="70"/>
      <c r="G22" s="57"/>
      <c r="H22" s="57"/>
      <c r="I22" s="57"/>
      <c r="J22" s="57"/>
      <c r="K22" s="57"/>
      <c r="L22" s="57"/>
      <c r="M22" s="57"/>
      <c r="N22" s="57"/>
    </row>
    <row r="23" spans="1:14" x14ac:dyDescent="0.25">
      <c r="A23" t="s">
        <v>232</v>
      </c>
      <c r="B23" s="20">
        <v>41</v>
      </c>
      <c r="C23" s="66">
        <v>2021</v>
      </c>
      <c r="E23" s="57">
        <v>72.599999999999994</v>
      </c>
      <c r="F23" s="57">
        <v>52.5</v>
      </c>
      <c r="G23" s="57">
        <f>0.5035*E23*F23*F23/1000</f>
        <v>100.75223812499998</v>
      </c>
      <c r="H23" s="70">
        <v>72</v>
      </c>
      <c r="I23" s="70">
        <v>51.4</v>
      </c>
      <c r="J23" s="57">
        <f>0.5035*H23*I23*I23/1000</f>
        <v>95.776333919999971</v>
      </c>
      <c r="K23" s="57">
        <v>70.099999999999994</v>
      </c>
      <c r="L23" s="57">
        <v>50.9</v>
      </c>
      <c r="M23" s="57">
        <f t="shared" si="2"/>
        <v>91.44354573349996</v>
      </c>
      <c r="N23" s="57">
        <f>G23+J23+M23</f>
        <v>287.97211777849992</v>
      </c>
    </row>
    <row r="24" spans="1:14" x14ac:dyDescent="0.25">
      <c r="A24" t="s">
        <v>224</v>
      </c>
      <c r="B24" s="20">
        <v>43</v>
      </c>
      <c r="C24" s="66">
        <v>2021</v>
      </c>
      <c r="D24" t="s">
        <v>233</v>
      </c>
      <c r="E24" s="70">
        <v>74.5</v>
      </c>
      <c r="F24" s="70">
        <v>50.4</v>
      </c>
      <c r="G24" s="57">
        <f t="shared" si="0"/>
        <v>95.283306719999985</v>
      </c>
      <c r="H24" s="57">
        <v>66.400000000000006</v>
      </c>
      <c r="I24" s="57">
        <v>46.5</v>
      </c>
      <c r="J24" s="57">
        <f t="shared" si="1"/>
        <v>72.289206900000011</v>
      </c>
      <c r="K24" s="57"/>
      <c r="L24" s="57"/>
      <c r="M24" s="57"/>
      <c r="N24" s="57"/>
    </row>
    <row r="25" spans="1:14" x14ac:dyDescent="0.25">
      <c r="A25" t="s">
        <v>234</v>
      </c>
      <c r="B25" s="20">
        <v>44</v>
      </c>
      <c r="C25" s="66">
        <v>2021</v>
      </c>
      <c r="E25" s="70"/>
      <c r="F25" s="70"/>
      <c r="G25" s="57"/>
      <c r="H25" s="57"/>
      <c r="I25" s="57"/>
      <c r="J25" s="57"/>
      <c r="K25" s="57"/>
      <c r="L25" s="57"/>
      <c r="M25" s="57"/>
      <c r="N25" s="57"/>
    </row>
    <row r="26" spans="1:14" x14ac:dyDescent="0.25">
      <c r="A26" t="s">
        <v>224</v>
      </c>
      <c r="B26" s="20">
        <v>46</v>
      </c>
      <c r="C26" s="66">
        <v>2021</v>
      </c>
      <c r="E26" s="70">
        <v>83.7</v>
      </c>
      <c r="F26" s="70">
        <v>51.8</v>
      </c>
      <c r="G26" s="57">
        <f t="shared" si="0"/>
        <v>113.07964915799998</v>
      </c>
      <c r="H26" s="57">
        <v>75.599999999999994</v>
      </c>
      <c r="I26" s="57">
        <v>48</v>
      </c>
      <c r="J26" s="57">
        <f t="shared" si="1"/>
        <v>87.700838399999981</v>
      </c>
      <c r="K26" s="57">
        <v>73.5</v>
      </c>
      <c r="L26" s="57">
        <v>48.1</v>
      </c>
      <c r="M26" s="57">
        <f t="shared" si="2"/>
        <v>85.620343672500013</v>
      </c>
      <c r="N26" s="57">
        <f t="shared" ref="N26:N31" si="4">G26+J26+M26</f>
        <v>286.40083123049999</v>
      </c>
    </row>
    <row r="27" spans="1:14" x14ac:dyDescent="0.25">
      <c r="A27" t="s">
        <v>226</v>
      </c>
      <c r="B27" s="20">
        <v>47</v>
      </c>
      <c r="C27" s="66">
        <v>2021</v>
      </c>
      <c r="E27" s="70">
        <v>73.5</v>
      </c>
      <c r="F27" s="70">
        <v>52.1</v>
      </c>
      <c r="G27" s="57">
        <f t="shared" si="0"/>
        <v>100.45284947250001</v>
      </c>
      <c r="H27" s="57">
        <v>71</v>
      </c>
      <c r="I27" s="57">
        <v>50.5</v>
      </c>
      <c r="J27" s="57">
        <f t="shared" si="1"/>
        <v>91.167612124999991</v>
      </c>
      <c r="K27" s="57">
        <v>70</v>
      </c>
      <c r="L27" s="57">
        <v>48.3</v>
      </c>
      <c r="M27" s="57">
        <f t="shared" si="2"/>
        <v>82.22270804999998</v>
      </c>
      <c r="N27" s="57">
        <f t="shared" si="4"/>
        <v>273.84316964749996</v>
      </c>
    </row>
    <row r="28" spans="1:14" x14ac:dyDescent="0.25">
      <c r="A28" t="s">
        <v>225</v>
      </c>
      <c r="B28" s="20">
        <v>48</v>
      </c>
      <c r="C28" s="66">
        <v>2021</v>
      </c>
      <c r="E28" s="57">
        <v>70.8</v>
      </c>
      <c r="F28" s="57">
        <v>48</v>
      </c>
      <c r="G28" s="57">
        <f>0.5035*E28*F28*F28/1000</f>
        <v>82.132531200000003</v>
      </c>
      <c r="H28" s="70">
        <v>71.3</v>
      </c>
      <c r="I28" s="70">
        <v>47.1</v>
      </c>
      <c r="J28" s="57">
        <f>0.5035*H28*I28*I28/1000</f>
        <v>79.639920715499983</v>
      </c>
      <c r="K28" s="57">
        <v>70.900000000000006</v>
      </c>
      <c r="L28" s="57">
        <v>46.4</v>
      </c>
      <c r="M28" s="57">
        <f t="shared" si="2"/>
        <v>76.856689023999991</v>
      </c>
      <c r="N28" s="57">
        <f t="shared" si="4"/>
        <v>238.62914093949996</v>
      </c>
    </row>
    <row r="29" spans="1:14" x14ac:dyDescent="0.25">
      <c r="A29" t="s">
        <v>224</v>
      </c>
      <c r="B29" s="20">
        <v>52</v>
      </c>
      <c r="C29" s="66">
        <v>2021</v>
      </c>
      <c r="D29" t="s">
        <v>235</v>
      </c>
      <c r="E29" s="70">
        <v>75.2</v>
      </c>
      <c r="F29" s="70">
        <v>51.3</v>
      </c>
      <c r="G29" s="57">
        <f t="shared" si="0"/>
        <v>99.644204807999998</v>
      </c>
      <c r="H29" s="57">
        <v>77.2</v>
      </c>
      <c r="I29" s="57">
        <v>50.6</v>
      </c>
      <c r="J29" s="57">
        <f t="shared" si="1"/>
        <v>99.521705271999991</v>
      </c>
      <c r="K29" s="57">
        <v>77</v>
      </c>
      <c r="L29" s="57">
        <v>50.5</v>
      </c>
      <c r="M29" s="57">
        <f t="shared" si="2"/>
        <v>98.871917374999981</v>
      </c>
      <c r="N29" s="57">
        <f t="shared" si="4"/>
        <v>298.03782745499996</v>
      </c>
    </row>
    <row r="30" spans="1:14" x14ac:dyDescent="0.25">
      <c r="A30" t="s">
        <v>228</v>
      </c>
      <c r="B30" s="20">
        <v>53</v>
      </c>
      <c r="C30" s="66">
        <v>2021</v>
      </c>
      <c r="E30" s="57">
        <v>70.099999999999994</v>
      </c>
      <c r="F30" s="57">
        <v>50.3</v>
      </c>
      <c r="G30" s="57">
        <f>0.5035*E30*F30*F30/1000</f>
        <v>89.300412081499957</v>
      </c>
      <c r="H30" s="57">
        <v>67.099999999999994</v>
      </c>
      <c r="I30" s="57">
        <v>50.6</v>
      </c>
      <c r="J30" s="57">
        <f>0.5035*H30*I30*I30/1000</f>
        <v>86.501378545999984</v>
      </c>
      <c r="K30" s="70">
        <v>70</v>
      </c>
      <c r="L30" s="70">
        <v>49.2</v>
      </c>
      <c r="M30" s="57">
        <f>0.5035*K30*L30*L30/1000</f>
        <v>85.315456800000021</v>
      </c>
      <c r="N30" s="57">
        <f t="shared" si="4"/>
        <v>261.11724742749993</v>
      </c>
    </row>
    <row r="31" spans="1:14" x14ac:dyDescent="0.25">
      <c r="A31" t="s">
        <v>236</v>
      </c>
      <c r="B31" s="20">
        <v>54</v>
      </c>
      <c r="C31" s="66">
        <v>2021</v>
      </c>
      <c r="E31" s="70">
        <v>71.099999999999994</v>
      </c>
      <c r="F31" s="70">
        <v>50.5</v>
      </c>
      <c r="G31" s="57">
        <f t="shared" si="0"/>
        <v>91.296017212499976</v>
      </c>
      <c r="H31" s="57">
        <v>67.2</v>
      </c>
      <c r="I31" s="57">
        <v>49.8</v>
      </c>
      <c r="J31" s="57">
        <f t="shared" si="1"/>
        <v>83.912649407999979</v>
      </c>
      <c r="K31" s="57">
        <v>63.3</v>
      </c>
      <c r="L31" s="57">
        <v>48.4</v>
      </c>
      <c r="M31" s="57">
        <f t="shared" si="2"/>
        <v>74.661018167999998</v>
      </c>
      <c r="N31" s="57">
        <f t="shared" si="4"/>
        <v>249.86968478849997</v>
      </c>
    </row>
    <row r="32" spans="1:14" x14ac:dyDescent="0.25">
      <c r="A32" t="s">
        <v>226</v>
      </c>
      <c r="B32" s="20">
        <v>55</v>
      </c>
      <c r="C32" s="66">
        <v>2021</v>
      </c>
      <c r="E32" s="57">
        <v>68.599999999999994</v>
      </c>
      <c r="F32" s="57">
        <v>49.4</v>
      </c>
      <c r="G32" s="57">
        <f>0.5035*E32*F32*F32/1000</f>
        <v>84.29027843599998</v>
      </c>
      <c r="H32" s="70">
        <v>71.5</v>
      </c>
      <c r="I32" s="70">
        <v>48.1</v>
      </c>
      <c r="J32" s="57">
        <f>0.5035*H32*I32*I32/1000</f>
        <v>83.290538402499976</v>
      </c>
      <c r="K32" s="57"/>
      <c r="L32" s="57"/>
      <c r="M32" s="57"/>
      <c r="N32" s="57"/>
    </row>
    <row r="33" spans="1:15" x14ac:dyDescent="0.25">
      <c r="A33" t="s">
        <v>224</v>
      </c>
      <c r="B33" s="20">
        <v>56</v>
      </c>
      <c r="C33" s="66">
        <v>2021</v>
      </c>
      <c r="E33" s="70">
        <v>71.099999999999994</v>
      </c>
      <c r="F33" s="70">
        <v>50.5</v>
      </c>
      <c r="G33" s="57">
        <f t="shared" si="0"/>
        <v>91.296017212499976</v>
      </c>
      <c r="H33" s="57">
        <v>67.2</v>
      </c>
      <c r="I33" s="57">
        <v>49.8</v>
      </c>
      <c r="J33" s="57">
        <f t="shared" si="1"/>
        <v>83.912649407999979</v>
      </c>
      <c r="K33" s="57">
        <v>63.3</v>
      </c>
      <c r="L33" s="57">
        <v>48.4</v>
      </c>
      <c r="M33" s="57">
        <f t="shared" si="2"/>
        <v>74.661018167999998</v>
      </c>
      <c r="N33" s="57">
        <f>G33+J33+M33</f>
        <v>249.86968478849997</v>
      </c>
    </row>
    <row r="34" spans="1:15" x14ac:dyDescent="0.25">
      <c r="A34" t="s">
        <v>224</v>
      </c>
      <c r="B34" s="20">
        <v>57</v>
      </c>
      <c r="C34" s="66">
        <v>2021</v>
      </c>
      <c r="D34" t="s">
        <v>237</v>
      </c>
      <c r="E34" s="70">
        <v>72.2</v>
      </c>
      <c r="F34" s="70">
        <v>52.3</v>
      </c>
      <c r="G34" s="57">
        <f t="shared" si="0"/>
        <v>99.435176782999989</v>
      </c>
      <c r="H34" s="57">
        <v>69.2</v>
      </c>
      <c r="I34" s="57">
        <v>51.4</v>
      </c>
      <c r="J34" s="57">
        <f>0.5035*H34*I34*I34/1000</f>
        <v>92.051698712000004</v>
      </c>
      <c r="K34" s="57">
        <v>71.8</v>
      </c>
      <c r="L34" s="57">
        <v>49.5</v>
      </c>
      <c r="M34" s="57">
        <f>0.5035*K34*L34*L34/1000</f>
        <v>88.579722824999976</v>
      </c>
      <c r="N34" s="57">
        <f>G34+J34+M34</f>
        <v>280.06659831999997</v>
      </c>
    </row>
    <row r="35" spans="1:15" x14ac:dyDescent="0.25">
      <c r="A35" t="s">
        <v>223</v>
      </c>
      <c r="B35" s="20">
        <v>58</v>
      </c>
      <c r="C35" s="66">
        <v>2021</v>
      </c>
      <c r="E35" s="57">
        <v>72.900000000000006</v>
      </c>
      <c r="F35" s="57">
        <v>48.9</v>
      </c>
      <c r="G35" s="57">
        <f>0.5035*E35*F35*F35/1000</f>
        <v>87.769721731499985</v>
      </c>
      <c r="H35" s="57">
        <v>73.7</v>
      </c>
      <c r="I35" s="57">
        <v>48.3</v>
      </c>
      <c r="J35" s="57">
        <f>0.5035*H35*I35*I35/1000</f>
        <v>86.568765475499987</v>
      </c>
      <c r="K35" s="70">
        <v>75.3</v>
      </c>
      <c r="L35" s="70">
        <v>46.2</v>
      </c>
      <c r="M35" s="57">
        <f>0.5035*K35*L35*L35/1000</f>
        <v>80.924197661999997</v>
      </c>
      <c r="N35" s="57">
        <f>G35+J35+M35</f>
        <v>255.26268486899994</v>
      </c>
    </row>
    <row r="36" spans="1:15" x14ac:dyDescent="0.25">
      <c r="A36" t="s">
        <v>228</v>
      </c>
      <c r="B36" s="20">
        <v>60</v>
      </c>
      <c r="C36" s="66">
        <v>2021</v>
      </c>
      <c r="E36" s="70">
        <v>68.3</v>
      </c>
      <c r="F36" s="70">
        <v>50.2</v>
      </c>
      <c r="G36" s="57">
        <f t="shared" si="0"/>
        <v>86.661781562000002</v>
      </c>
      <c r="H36" s="57">
        <v>64.599999999999994</v>
      </c>
      <c r="I36" s="57">
        <v>47.9</v>
      </c>
      <c r="J36" s="57">
        <f t="shared" si="1"/>
        <v>74.628209100999968</v>
      </c>
      <c r="K36" s="57"/>
      <c r="L36" s="57"/>
      <c r="M36" s="57"/>
      <c r="N36" s="57"/>
    </row>
    <row r="37" spans="1:15" x14ac:dyDescent="0.25">
      <c r="A37" t="s">
        <v>224</v>
      </c>
      <c r="B37" s="20">
        <v>61</v>
      </c>
      <c r="C37" s="66">
        <v>2021</v>
      </c>
      <c r="D37" t="s">
        <v>238</v>
      </c>
      <c r="E37" s="70">
        <v>71.8</v>
      </c>
      <c r="F37" s="70">
        <v>50.8</v>
      </c>
      <c r="G37" s="57">
        <f t="shared" si="0"/>
        <v>93.293490831999961</v>
      </c>
      <c r="H37" s="57">
        <v>70.400000000000006</v>
      </c>
      <c r="I37" s="57">
        <v>49.7</v>
      </c>
      <c r="J37" s="57">
        <f t="shared" si="1"/>
        <v>87.555798175999996</v>
      </c>
      <c r="K37" s="57"/>
      <c r="L37" s="57"/>
      <c r="M37" s="57"/>
      <c r="N37" s="57"/>
    </row>
    <row r="38" spans="1:15" x14ac:dyDescent="0.25">
      <c r="A38" t="s">
        <v>228</v>
      </c>
      <c r="B38" s="20">
        <v>62</v>
      </c>
      <c r="C38" s="66">
        <v>2021</v>
      </c>
      <c r="E38" s="57">
        <v>72.8</v>
      </c>
      <c r="F38" s="57">
        <v>51.8</v>
      </c>
      <c r="G38" s="57">
        <f>0.5035*E38*F38*F38/1000</f>
        <v>98.353625551999968</v>
      </c>
      <c r="H38" s="57">
        <v>73.599999999999994</v>
      </c>
      <c r="I38" s="57">
        <v>51.5</v>
      </c>
      <c r="J38" s="57">
        <f>0.5035*H38*I38*I38/1000</f>
        <v>98.286019599999975</v>
      </c>
      <c r="K38" s="70">
        <v>75.2</v>
      </c>
      <c r="L38" s="70">
        <v>50.5</v>
      </c>
      <c r="M38" s="57">
        <f>0.5035*K38*L38*L38/1000</f>
        <v>96.560625799999997</v>
      </c>
      <c r="N38" s="57">
        <f>G38+J38+M38</f>
        <v>293.20027095199998</v>
      </c>
    </row>
    <row r="39" spans="1:15" x14ac:dyDescent="0.25">
      <c r="A39" t="s">
        <v>228</v>
      </c>
      <c r="B39" s="20">
        <v>63</v>
      </c>
      <c r="C39" s="66">
        <v>2021</v>
      </c>
      <c r="E39" s="70">
        <v>74.400000000000006</v>
      </c>
      <c r="F39" s="70">
        <v>51.4</v>
      </c>
      <c r="G39" s="57">
        <f t="shared" si="0"/>
        <v>98.968878383999993</v>
      </c>
      <c r="H39" s="57">
        <v>74.099999999999994</v>
      </c>
      <c r="I39" s="57">
        <v>51.1</v>
      </c>
      <c r="J39" s="57">
        <f t="shared" si="1"/>
        <v>97.422547813499989</v>
      </c>
      <c r="K39" s="57">
        <v>71.3</v>
      </c>
      <c r="L39" s="57">
        <v>49.3</v>
      </c>
      <c r="M39" s="57">
        <f t="shared" si="2"/>
        <v>87.253497279499996</v>
      </c>
      <c r="N39" s="57">
        <f>G39+J39+M39</f>
        <v>283.64492347699996</v>
      </c>
    </row>
    <row r="40" spans="1:15" x14ac:dyDescent="0.25">
      <c r="A40" t="s">
        <v>224</v>
      </c>
      <c r="B40" s="20">
        <v>64</v>
      </c>
      <c r="C40" s="66">
        <v>2021</v>
      </c>
      <c r="D40" t="s">
        <v>239</v>
      </c>
      <c r="E40" s="57">
        <v>73.7</v>
      </c>
      <c r="F40" s="57">
        <v>51.6</v>
      </c>
      <c r="G40" s="57">
        <f>0.5035*E40*F40*F40/1000</f>
        <v>98.802143352000002</v>
      </c>
      <c r="H40" s="57">
        <v>76.599999999999994</v>
      </c>
      <c r="I40" s="57">
        <v>50.6</v>
      </c>
      <c r="J40" s="57">
        <f>0.5035*H40*I40*I40/1000</f>
        <v>98.748220515999989</v>
      </c>
      <c r="K40" s="70">
        <v>75.7</v>
      </c>
      <c r="L40" s="70">
        <v>49.4</v>
      </c>
      <c r="M40" s="57">
        <f>0.5035*K40*L40*L40/1000</f>
        <v>93.014199381999987</v>
      </c>
      <c r="N40" s="57">
        <f>G40+J40+M40</f>
        <v>290.56456324999999</v>
      </c>
    </row>
    <row r="41" spans="1:15" x14ac:dyDescent="0.25">
      <c r="A41" t="s">
        <v>224</v>
      </c>
      <c r="B41" s="20">
        <v>65</v>
      </c>
      <c r="C41" s="66">
        <v>2021</v>
      </c>
      <c r="E41" s="61">
        <v>72.3</v>
      </c>
      <c r="F41" s="61">
        <v>49.8</v>
      </c>
      <c r="G41" s="61">
        <f t="shared" si="0"/>
        <v>90.281020121999973</v>
      </c>
      <c r="H41" s="61"/>
      <c r="I41" s="61"/>
      <c r="J41" s="61"/>
      <c r="K41" s="61"/>
      <c r="L41" s="61"/>
      <c r="M41" s="61"/>
      <c r="N41" s="57"/>
      <c r="O41" s="20"/>
    </row>
    <row r="42" spans="1:15" x14ac:dyDescent="0.25">
      <c r="A42" t="s">
        <v>226</v>
      </c>
      <c r="B42" s="20">
        <v>66</v>
      </c>
      <c r="C42" s="66">
        <v>2021</v>
      </c>
      <c r="E42" s="70"/>
      <c r="F42" s="70"/>
      <c r="G42" s="57"/>
      <c r="H42" s="57"/>
      <c r="I42" s="57"/>
      <c r="J42" s="57"/>
      <c r="K42" s="57"/>
      <c r="L42" s="57"/>
      <c r="M42" s="57"/>
      <c r="N42" s="57"/>
    </row>
    <row r="43" spans="1:15" x14ac:dyDescent="0.25">
      <c r="A43" t="s">
        <v>224</v>
      </c>
      <c r="B43" s="20">
        <v>67</v>
      </c>
      <c r="C43" s="66">
        <v>2021</v>
      </c>
      <c r="E43" s="70">
        <v>77.400000000000006</v>
      </c>
      <c r="F43" s="70">
        <v>47.5</v>
      </c>
      <c r="G43" s="57">
        <f t="shared" si="0"/>
        <v>87.928093125000004</v>
      </c>
      <c r="H43" s="57">
        <v>69.8</v>
      </c>
      <c r="I43" s="57">
        <v>47.6</v>
      </c>
      <c r="J43" s="57">
        <f t="shared" si="1"/>
        <v>79.628549167999992</v>
      </c>
      <c r="K43" s="57"/>
      <c r="L43" s="57"/>
      <c r="M43" s="57"/>
      <c r="N43" s="57"/>
    </row>
    <row r="44" spans="1:15" x14ac:dyDescent="0.25">
      <c r="A44" t="s">
        <v>224</v>
      </c>
      <c r="B44" s="20">
        <v>68</v>
      </c>
      <c r="C44" s="66">
        <v>2021</v>
      </c>
      <c r="D44" t="s">
        <v>240</v>
      </c>
      <c r="E44" s="61">
        <v>73.3</v>
      </c>
      <c r="F44" s="61">
        <v>50.1</v>
      </c>
      <c r="G44" s="61">
        <f t="shared" si="0"/>
        <v>92.635809565499997</v>
      </c>
      <c r="H44" s="61">
        <v>70.900000000000006</v>
      </c>
      <c r="I44" s="61">
        <v>49.2</v>
      </c>
      <c r="J44" s="61">
        <f t="shared" si="1"/>
        <v>86.412369816000009</v>
      </c>
      <c r="K44" s="61"/>
      <c r="L44" s="61"/>
      <c r="M44" s="61"/>
      <c r="N44" s="57"/>
      <c r="O44" s="20"/>
    </row>
    <row r="45" spans="1:15" x14ac:dyDescent="0.25">
      <c r="A45" t="s">
        <v>228</v>
      </c>
      <c r="B45" s="20">
        <v>72</v>
      </c>
      <c r="C45" s="66">
        <v>2021</v>
      </c>
      <c r="E45" s="61">
        <v>68</v>
      </c>
      <c r="F45" s="61">
        <v>48.9</v>
      </c>
      <c r="G45" s="61">
        <f>0.5035*E45*F45*F45/1000</f>
        <v>81.870247980000002</v>
      </c>
      <c r="H45" s="61">
        <v>67.8</v>
      </c>
      <c r="I45" s="61">
        <v>48.7</v>
      </c>
      <c r="J45" s="61">
        <f>0.5035*H45*I45*I45/1000</f>
        <v>80.963093036999993</v>
      </c>
      <c r="K45" s="61">
        <v>68.400000000000006</v>
      </c>
      <c r="L45" s="61">
        <v>47.3</v>
      </c>
      <c r="M45" s="61">
        <f>0.5035*K45*L45*L45/1000</f>
        <v>77.05092522599999</v>
      </c>
      <c r="N45" s="57">
        <f>G45+J45+M45</f>
        <v>239.88426624300001</v>
      </c>
      <c r="O45" s="20"/>
    </row>
    <row r="46" spans="1:15" x14ac:dyDescent="0.25">
      <c r="A46" t="s">
        <v>226</v>
      </c>
      <c r="B46" s="20" t="s">
        <v>241</v>
      </c>
      <c r="C46" s="66">
        <v>2021</v>
      </c>
      <c r="E46" s="70">
        <v>67.900000000000006</v>
      </c>
      <c r="F46" s="70">
        <v>50.7</v>
      </c>
      <c r="G46" s="57">
        <f t="shared" si="0"/>
        <v>87.879012448499992</v>
      </c>
      <c r="H46" s="57">
        <v>69</v>
      </c>
      <c r="I46" s="57">
        <v>49.9</v>
      </c>
      <c r="J46" s="57">
        <f t="shared" si="1"/>
        <v>86.506682414999986</v>
      </c>
      <c r="K46" s="57">
        <v>64.3</v>
      </c>
      <c r="L46" s="57">
        <v>45.9</v>
      </c>
      <c r="M46" s="57">
        <f t="shared" si="2"/>
        <v>68.208079090499979</v>
      </c>
      <c r="N46" s="57">
        <f>G46+J46+M46</f>
        <v>242.59377395399994</v>
      </c>
    </row>
    <row r="47" spans="1:15" x14ac:dyDescent="0.25">
      <c r="E47" s="57"/>
      <c r="F47" s="57"/>
      <c r="G47" s="57"/>
      <c r="H47" s="57"/>
      <c r="I47" s="57"/>
      <c r="J47" s="57"/>
      <c r="K47" s="57"/>
      <c r="L47" s="57"/>
      <c r="M47" s="57"/>
      <c r="N47" s="57"/>
    </row>
    <row r="48" spans="1:15" x14ac:dyDescent="0.25">
      <c r="A48" t="s">
        <v>228</v>
      </c>
      <c r="B48" s="20">
        <v>1</v>
      </c>
      <c r="C48" s="66">
        <v>2020</v>
      </c>
      <c r="E48" s="70">
        <v>72.7</v>
      </c>
      <c r="F48" s="70">
        <v>51.9</v>
      </c>
      <c r="G48" s="61">
        <f t="shared" si="0"/>
        <v>98.598112564499999</v>
      </c>
      <c r="H48" s="70">
        <v>73.2</v>
      </c>
      <c r="I48" s="70">
        <v>49.7</v>
      </c>
      <c r="J48" s="61">
        <f t="shared" ref="J48:J72" si="5">0.5035*H48*I48*I48/1000</f>
        <v>91.038131058000005</v>
      </c>
      <c r="K48" s="70">
        <v>76.5</v>
      </c>
      <c r="L48" s="70">
        <v>48.2</v>
      </c>
      <c r="M48" s="57">
        <f t="shared" si="2"/>
        <v>89.485977510000012</v>
      </c>
      <c r="N48" s="57">
        <f>G48+J48+M48</f>
        <v>279.12222113249999</v>
      </c>
    </row>
    <row r="49" spans="1:17" x14ac:dyDescent="0.25">
      <c r="A49" t="s">
        <v>224</v>
      </c>
      <c r="B49" s="20">
        <v>2</v>
      </c>
      <c r="C49" s="66">
        <v>2020</v>
      </c>
      <c r="D49" t="s">
        <v>130</v>
      </c>
      <c r="E49" s="70">
        <v>75.5</v>
      </c>
      <c r="F49" s="70">
        <v>51.3</v>
      </c>
      <c r="G49" s="61">
        <f t="shared" si="0"/>
        <v>100.04172158249997</v>
      </c>
      <c r="H49" s="70">
        <v>71.3</v>
      </c>
      <c r="I49" s="70">
        <v>51.8</v>
      </c>
      <c r="J49" s="61">
        <f t="shared" si="5"/>
        <v>96.327108541999991</v>
      </c>
      <c r="K49" s="70">
        <v>68.099999999999994</v>
      </c>
      <c r="L49" s="70">
        <v>50.5</v>
      </c>
      <c r="M49" s="57">
        <f t="shared" si="2"/>
        <v>87.443864587499974</v>
      </c>
      <c r="N49" s="57">
        <f t="shared" ref="N49:N71" si="6">G49+J49+M49</f>
        <v>283.81269471199994</v>
      </c>
    </row>
    <row r="50" spans="1:17" x14ac:dyDescent="0.25">
      <c r="A50" t="s">
        <v>224</v>
      </c>
      <c r="B50" s="20">
        <v>3</v>
      </c>
      <c r="C50" s="66">
        <v>2020</v>
      </c>
      <c r="E50" s="70">
        <v>72.3</v>
      </c>
      <c r="F50" s="70">
        <v>50.3</v>
      </c>
      <c r="G50" s="61">
        <f t="shared" si="0"/>
        <v>92.102992774499967</v>
      </c>
      <c r="H50" s="70">
        <v>71.5</v>
      </c>
      <c r="I50" s="70">
        <v>50.1</v>
      </c>
      <c r="J50" s="61">
        <f t="shared" si="5"/>
        <v>90.360987502499995</v>
      </c>
      <c r="K50" s="70">
        <v>70.3</v>
      </c>
      <c r="L50" s="70">
        <v>47.9</v>
      </c>
      <c r="M50" s="57">
        <f t="shared" si="2"/>
        <v>81.21305108049998</v>
      </c>
      <c r="N50" s="57">
        <f t="shared" si="6"/>
        <v>263.67703135749991</v>
      </c>
    </row>
    <row r="51" spans="1:17" x14ac:dyDescent="0.25">
      <c r="A51" t="s">
        <v>224</v>
      </c>
      <c r="B51" s="20">
        <v>5</v>
      </c>
      <c r="C51" s="66">
        <v>2020</v>
      </c>
      <c r="D51" t="s">
        <v>235</v>
      </c>
      <c r="E51" s="70">
        <v>73.05</v>
      </c>
      <c r="F51" s="70">
        <v>50.8</v>
      </c>
      <c r="G51" s="61">
        <f t="shared" si="0"/>
        <v>94.91768113199997</v>
      </c>
      <c r="H51" s="70">
        <v>71.900000000000006</v>
      </c>
      <c r="I51" s="70">
        <v>50.4</v>
      </c>
      <c r="J51" s="61">
        <f t="shared" si="5"/>
        <v>91.957983263999992</v>
      </c>
      <c r="K51" s="70"/>
      <c r="L51" s="70"/>
      <c r="M51" s="57"/>
      <c r="N51" s="57"/>
    </row>
    <row r="52" spans="1:17" x14ac:dyDescent="0.25">
      <c r="A52" t="s">
        <v>224</v>
      </c>
      <c r="B52" s="20">
        <v>6</v>
      </c>
      <c r="C52" s="66">
        <v>2020</v>
      </c>
      <c r="D52" t="s">
        <v>244</v>
      </c>
      <c r="E52" s="70">
        <v>71.8</v>
      </c>
      <c r="F52" s="70">
        <v>51</v>
      </c>
      <c r="G52" s="61">
        <f t="shared" si="0"/>
        <v>94.029531299999974</v>
      </c>
      <c r="H52" s="70">
        <v>71.2</v>
      </c>
      <c r="I52" s="70">
        <v>51.1</v>
      </c>
      <c r="J52" s="61">
        <f t="shared" si="5"/>
        <v>93.609789531999994</v>
      </c>
      <c r="K52" s="70">
        <v>70.900000000000006</v>
      </c>
      <c r="L52" s="70">
        <v>51.4</v>
      </c>
      <c r="M52" s="57">
        <f t="shared" si="2"/>
        <v>94.313084373999985</v>
      </c>
      <c r="N52" s="57">
        <f t="shared" si="6"/>
        <v>281.95240520599992</v>
      </c>
    </row>
    <row r="53" spans="1:17" x14ac:dyDescent="0.25">
      <c r="A53" t="s">
        <v>224</v>
      </c>
      <c r="B53" s="20">
        <v>8</v>
      </c>
      <c r="C53" s="66">
        <v>2020</v>
      </c>
      <c r="D53" t="s">
        <v>245</v>
      </c>
      <c r="E53" s="70">
        <v>74.2</v>
      </c>
      <c r="F53" s="70">
        <v>50.1</v>
      </c>
      <c r="G53" s="61">
        <f t="shared" si="0"/>
        <v>93.773220596999991</v>
      </c>
      <c r="H53" s="70">
        <v>74</v>
      </c>
      <c r="I53" s="70">
        <v>50.8</v>
      </c>
      <c r="J53" s="61">
        <f t="shared" si="5"/>
        <v>96.152065759999971</v>
      </c>
      <c r="K53" s="70">
        <v>71.599999999999994</v>
      </c>
      <c r="L53" s="70">
        <v>50.7</v>
      </c>
      <c r="M53" s="57">
        <f t="shared" si="2"/>
        <v>92.667706793999997</v>
      </c>
      <c r="N53" s="57">
        <f t="shared" si="6"/>
        <v>282.59299315099997</v>
      </c>
    </row>
    <row r="54" spans="1:17" x14ac:dyDescent="0.25">
      <c r="A54" t="s">
        <v>227</v>
      </c>
      <c r="B54" s="20">
        <v>9</v>
      </c>
      <c r="C54" s="66">
        <v>2020</v>
      </c>
      <c r="E54" s="70">
        <v>71.900000000000006</v>
      </c>
      <c r="F54" s="70">
        <v>50.6</v>
      </c>
      <c r="G54" s="61">
        <f t="shared" si="0"/>
        <v>92.689256594</v>
      </c>
      <c r="H54" s="70">
        <v>70.900000000000006</v>
      </c>
      <c r="I54" s="70">
        <v>47.5</v>
      </c>
      <c r="J54" s="61">
        <f t="shared" si="5"/>
        <v>80.543950937499986</v>
      </c>
      <c r="K54" s="70">
        <v>67.2</v>
      </c>
      <c r="L54" s="70">
        <v>50.5</v>
      </c>
      <c r="M54" s="57">
        <f t="shared" si="2"/>
        <v>86.288218799999996</v>
      </c>
      <c r="N54" s="57">
        <f t="shared" si="6"/>
        <v>259.52142633149998</v>
      </c>
    </row>
    <row r="55" spans="1:17" x14ac:dyDescent="0.25">
      <c r="A55" t="s">
        <v>224</v>
      </c>
      <c r="B55" s="20">
        <v>11</v>
      </c>
      <c r="C55" s="66">
        <v>2020</v>
      </c>
      <c r="E55" s="70">
        <v>75.2</v>
      </c>
      <c r="F55" s="70">
        <v>51.2</v>
      </c>
      <c r="G55" s="61">
        <f t="shared" si="0"/>
        <v>99.256107008000001</v>
      </c>
      <c r="H55" s="70">
        <v>74.400000000000006</v>
      </c>
      <c r="I55" s="70">
        <v>51.2</v>
      </c>
      <c r="J55" s="61">
        <f t="shared" si="5"/>
        <v>98.200190976000016</v>
      </c>
      <c r="K55" s="70">
        <v>70</v>
      </c>
      <c r="L55" s="70">
        <v>51.5</v>
      </c>
      <c r="M55" s="57">
        <f t="shared" si="2"/>
        <v>93.478551249999995</v>
      </c>
      <c r="N55" s="57">
        <f t="shared" si="6"/>
        <v>290.93484923400001</v>
      </c>
    </row>
    <row r="56" spans="1:17" x14ac:dyDescent="0.25">
      <c r="A56" t="s">
        <v>224</v>
      </c>
      <c r="B56" s="20">
        <v>12</v>
      </c>
      <c r="C56" s="66">
        <v>2020</v>
      </c>
      <c r="E56" s="70">
        <v>76.7</v>
      </c>
      <c r="F56" s="70">
        <v>50.4</v>
      </c>
      <c r="G56" s="61">
        <f t="shared" si="0"/>
        <v>98.097041951999984</v>
      </c>
      <c r="H56" s="70">
        <v>71.3</v>
      </c>
      <c r="I56" s="70">
        <v>50.6</v>
      </c>
      <c r="J56" s="61">
        <f t="shared" si="5"/>
        <v>91.915771837999998</v>
      </c>
      <c r="K56" s="70">
        <v>70.900000000000006</v>
      </c>
      <c r="L56" s="70">
        <v>50.2</v>
      </c>
      <c r="M56" s="57">
        <f t="shared" si="2"/>
        <v>89.960765926000008</v>
      </c>
      <c r="N56" s="57">
        <f t="shared" si="6"/>
        <v>279.97357971600002</v>
      </c>
    </row>
    <row r="57" spans="1:17" x14ac:dyDescent="0.25">
      <c r="A57" t="s">
        <v>224</v>
      </c>
      <c r="B57" s="20">
        <v>13</v>
      </c>
      <c r="C57" s="66">
        <v>2020</v>
      </c>
      <c r="E57" s="70">
        <v>72.2</v>
      </c>
      <c r="F57" s="70">
        <v>51.1</v>
      </c>
      <c r="G57" s="61">
        <f t="shared" si="0"/>
        <v>94.924533767</v>
      </c>
      <c r="H57" s="70">
        <v>71.2</v>
      </c>
      <c r="I57" s="70">
        <v>51.4</v>
      </c>
      <c r="J57" s="61">
        <f t="shared" si="5"/>
        <v>94.712152431999982</v>
      </c>
      <c r="K57" s="70">
        <v>68.5</v>
      </c>
      <c r="L57" s="70">
        <v>49.8</v>
      </c>
      <c r="M57" s="57">
        <f t="shared" si="2"/>
        <v>85.53595958999999</v>
      </c>
      <c r="N57" s="57">
        <f t="shared" si="6"/>
        <v>275.172645789</v>
      </c>
    </row>
    <row r="58" spans="1:17" x14ac:dyDescent="0.25">
      <c r="A58" t="s">
        <v>224</v>
      </c>
      <c r="B58" s="20">
        <v>14</v>
      </c>
      <c r="C58" s="66">
        <v>2020</v>
      </c>
      <c r="E58" s="70">
        <v>77.2</v>
      </c>
      <c r="F58" s="70">
        <v>50.4</v>
      </c>
      <c r="G58" s="61">
        <f t="shared" si="0"/>
        <v>98.736527231999986</v>
      </c>
      <c r="H58" s="70">
        <v>76.900000000000006</v>
      </c>
      <c r="I58" s="70">
        <v>50.5</v>
      </c>
      <c r="J58" s="61">
        <f t="shared" si="5"/>
        <v>98.743512287499996</v>
      </c>
      <c r="K58" s="70">
        <v>71.8</v>
      </c>
      <c r="L58" s="70">
        <v>50.4</v>
      </c>
      <c r="M58" s="57">
        <f t="shared" si="2"/>
        <v>91.830086207999969</v>
      </c>
      <c r="N58" s="57">
        <f t="shared" si="6"/>
        <v>289.31012572749995</v>
      </c>
    </row>
    <row r="59" spans="1:17" x14ac:dyDescent="0.25">
      <c r="A59" t="s">
        <v>224</v>
      </c>
      <c r="B59" s="20">
        <v>15</v>
      </c>
      <c r="C59" s="66">
        <v>2020</v>
      </c>
      <c r="E59" s="70">
        <v>72.099999999999994</v>
      </c>
      <c r="F59" s="70">
        <v>51.8</v>
      </c>
      <c r="G59" s="61">
        <f t="shared" si="0"/>
        <v>97.407917613999956</v>
      </c>
      <c r="H59" s="70">
        <v>70.599999999999994</v>
      </c>
      <c r="I59" s="70">
        <v>51.5</v>
      </c>
      <c r="J59" s="61">
        <f t="shared" si="5"/>
        <v>94.279795974999985</v>
      </c>
      <c r="K59" s="70">
        <v>70.2</v>
      </c>
      <c r="L59" s="70">
        <v>50.7</v>
      </c>
      <c r="M59" s="57">
        <f t="shared" si="2"/>
        <v>90.855768393000005</v>
      </c>
      <c r="N59" s="57">
        <f t="shared" si="6"/>
        <v>282.54348198199995</v>
      </c>
    </row>
    <row r="60" spans="1:17" x14ac:dyDescent="0.25">
      <c r="A60" t="s">
        <v>224</v>
      </c>
      <c r="B60" s="20">
        <v>16</v>
      </c>
      <c r="C60" s="66">
        <v>2020</v>
      </c>
      <c r="E60" s="70">
        <v>71.2</v>
      </c>
      <c r="F60" s="70">
        <v>51</v>
      </c>
      <c r="G60" s="61">
        <f t="shared" si="0"/>
        <v>93.243769199999974</v>
      </c>
      <c r="H60" s="70">
        <v>70.599999999999994</v>
      </c>
      <c r="I60" s="70">
        <v>50.5</v>
      </c>
      <c r="J60" s="61">
        <f t="shared" si="5"/>
        <v>90.653991774999994</v>
      </c>
      <c r="K60" s="70"/>
      <c r="L60" s="70"/>
      <c r="M60" s="57"/>
      <c r="N60" s="57"/>
    </row>
    <row r="61" spans="1:17" x14ac:dyDescent="0.25">
      <c r="A61" t="s">
        <v>224</v>
      </c>
      <c r="B61" s="20">
        <v>17</v>
      </c>
      <c r="C61" s="66">
        <v>2020</v>
      </c>
      <c r="E61" s="70">
        <v>73.7</v>
      </c>
      <c r="F61" s="70">
        <v>51.2</v>
      </c>
      <c r="G61" s="61">
        <f t="shared" si="0"/>
        <v>97.276264448000006</v>
      </c>
      <c r="H61" s="70">
        <v>73.099999999999994</v>
      </c>
      <c r="I61" s="70">
        <v>53.3</v>
      </c>
      <c r="J61" s="61">
        <f t="shared" si="5"/>
        <v>104.56137120649997</v>
      </c>
      <c r="K61" s="70">
        <v>68.3</v>
      </c>
      <c r="L61" s="70">
        <v>50.7</v>
      </c>
      <c r="M61" s="57">
        <f t="shared" si="2"/>
        <v>88.396709134500014</v>
      </c>
      <c r="N61" s="57">
        <f t="shared" si="6"/>
        <v>290.23434478900003</v>
      </c>
    </row>
    <row r="62" spans="1:17" x14ac:dyDescent="0.25">
      <c r="A62" t="s">
        <v>224</v>
      </c>
      <c r="B62" s="20">
        <v>18</v>
      </c>
      <c r="C62" s="66">
        <v>2020</v>
      </c>
      <c r="E62" s="70">
        <v>73.3</v>
      </c>
      <c r="F62" s="70">
        <v>50.3</v>
      </c>
      <c r="G62" s="61">
        <f t="shared" si="0"/>
        <v>93.376893089499973</v>
      </c>
      <c r="H62" s="70">
        <v>70.599999999999994</v>
      </c>
      <c r="I62" s="70">
        <v>50.3</v>
      </c>
      <c r="J62" s="61">
        <f t="shared" si="5"/>
        <v>89.937362238999967</v>
      </c>
      <c r="K62" s="70">
        <v>70</v>
      </c>
      <c r="L62" s="70">
        <v>48</v>
      </c>
      <c r="M62" s="57">
        <f t="shared" si="2"/>
        <v>81.204479999999975</v>
      </c>
      <c r="N62" s="57">
        <f t="shared" si="6"/>
        <v>264.51873532849993</v>
      </c>
    </row>
    <row r="63" spans="1:17" x14ac:dyDescent="0.25">
      <c r="A63" t="s">
        <v>224</v>
      </c>
      <c r="B63" s="20">
        <v>21</v>
      </c>
      <c r="C63" s="66">
        <v>2020</v>
      </c>
      <c r="E63" s="70">
        <v>70</v>
      </c>
      <c r="F63" s="70">
        <v>49.8</v>
      </c>
      <c r="G63" s="61">
        <f t="shared" si="0"/>
        <v>87.409009799999978</v>
      </c>
      <c r="H63" s="70">
        <v>68.900000000000006</v>
      </c>
      <c r="I63" s="70">
        <v>49.6</v>
      </c>
      <c r="J63" s="61">
        <f t="shared" si="5"/>
        <v>85.345779583999999</v>
      </c>
      <c r="K63" s="70">
        <v>66.599999999999994</v>
      </c>
      <c r="L63" s="70">
        <v>50.1</v>
      </c>
      <c r="M63" s="57">
        <f t="shared" si="2"/>
        <v>84.168416330999975</v>
      </c>
      <c r="N63" s="57">
        <f t="shared" si="6"/>
        <v>256.92320571499999</v>
      </c>
    </row>
    <row r="64" spans="1:17" x14ac:dyDescent="0.25">
      <c r="A64" t="s">
        <v>224</v>
      </c>
      <c r="B64" s="68">
        <v>25</v>
      </c>
      <c r="C64" s="66">
        <v>2020</v>
      </c>
      <c r="D64" s="66"/>
      <c r="E64" s="70">
        <v>70.3</v>
      </c>
      <c r="F64" s="70">
        <v>45.3</v>
      </c>
      <c r="G64" s="61">
        <f t="shared" si="0"/>
        <v>72.635880244499987</v>
      </c>
      <c r="H64" s="70">
        <v>68</v>
      </c>
      <c r="I64" s="70">
        <v>47.5</v>
      </c>
      <c r="J64" s="61">
        <f t="shared" si="5"/>
        <v>77.249487500000001</v>
      </c>
      <c r="K64" s="71"/>
      <c r="L64" s="72"/>
      <c r="M64" s="73"/>
      <c r="N64" s="57"/>
      <c r="O64" s="66"/>
      <c r="P64" s="66"/>
      <c r="Q64" s="66"/>
    </row>
    <row r="65" spans="1:22" x14ac:dyDescent="0.25">
      <c r="A65" t="s">
        <v>224</v>
      </c>
      <c r="B65" s="68">
        <v>27</v>
      </c>
      <c r="C65" s="66">
        <v>2020</v>
      </c>
      <c r="D65" s="66"/>
      <c r="E65" s="70">
        <v>70.400000000000006</v>
      </c>
      <c r="F65" s="70">
        <v>51.2</v>
      </c>
      <c r="G65" s="61">
        <f t="shared" si="0"/>
        <v>92.920610816000007</v>
      </c>
      <c r="H65" s="70">
        <v>70</v>
      </c>
      <c r="I65" s="70">
        <v>52</v>
      </c>
      <c r="J65" s="61">
        <f t="shared" si="5"/>
        <v>95.302479999999974</v>
      </c>
      <c r="K65" s="70">
        <v>66.599999999999994</v>
      </c>
      <c r="L65" s="70">
        <v>51.4</v>
      </c>
      <c r="M65" s="57">
        <f t="shared" si="2"/>
        <v>88.593108875999974</v>
      </c>
      <c r="N65" s="57">
        <f t="shared" si="6"/>
        <v>276.81619969199994</v>
      </c>
      <c r="O65" s="66"/>
      <c r="P65" s="66"/>
      <c r="Q65" s="66"/>
    </row>
    <row r="66" spans="1:22" x14ac:dyDescent="0.25">
      <c r="A66" s="67" t="s">
        <v>228</v>
      </c>
      <c r="B66" s="68">
        <v>28</v>
      </c>
      <c r="C66" s="66">
        <v>2020</v>
      </c>
      <c r="D66" s="66"/>
      <c r="E66" s="70">
        <v>78</v>
      </c>
      <c r="F66" s="70">
        <v>50.05</v>
      </c>
      <c r="G66" s="61">
        <f t="shared" ref="G66:G71" si="7">0.5035*E66*F66*F66/1000</f>
        <v>98.378963182499987</v>
      </c>
      <c r="H66" s="70">
        <v>73.599999999999994</v>
      </c>
      <c r="I66" s="70">
        <v>50.5</v>
      </c>
      <c r="J66" s="61">
        <f t="shared" si="5"/>
        <v>94.506144399999997</v>
      </c>
      <c r="K66" s="70">
        <v>72.599999999999994</v>
      </c>
      <c r="L66" s="70">
        <v>50.9</v>
      </c>
      <c r="M66" s="57">
        <f t="shared" ref="M66:M72" si="8">0.5035*K66*L66*L66/1000</f>
        <v>94.704727820999963</v>
      </c>
      <c r="N66" s="57">
        <f t="shared" si="6"/>
        <v>287.58983540349993</v>
      </c>
      <c r="P66" s="66"/>
      <c r="Q66" s="66"/>
    </row>
    <row r="67" spans="1:22" x14ac:dyDescent="0.25">
      <c r="A67" t="s">
        <v>250</v>
      </c>
      <c r="B67" s="68">
        <v>29</v>
      </c>
      <c r="C67" s="66">
        <v>2020</v>
      </c>
      <c r="D67" s="66"/>
      <c r="E67" s="57">
        <v>73.900000000000006</v>
      </c>
      <c r="F67" s="57">
        <v>51.7</v>
      </c>
      <c r="G67" s="61">
        <f t="shared" si="7"/>
        <v>99.454628498500014</v>
      </c>
      <c r="H67" s="57">
        <v>72.8</v>
      </c>
      <c r="I67" s="57">
        <v>51.3</v>
      </c>
      <c r="J67" s="61">
        <f t="shared" si="5"/>
        <v>96.464070611999986</v>
      </c>
      <c r="K67" s="57">
        <v>71.8</v>
      </c>
      <c r="L67" s="57">
        <v>51.9</v>
      </c>
      <c r="M67" s="57">
        <f t="shared" si="8"/>
        <v>97.377503192999967</v>
      </c>
      <c r="N67" s="57">
        <f t="shared" si="6"/>
        <v>293.29620230349997</v>
      </c>
      <c r="P67" t="s">
        <v>242</v>
      </c>
      <c r="Q67">
        <v>65.3</v>
      </c>
      <c r="R67">
        <v>50</v>
      </c>
      <c r="T67" t="s">
        <v>243</v>
      </c>
      <c r="U67">
        <v>65</v>
      </c>
      <c r="V67">
        <v>46.3</v>
      </c>
    </row>
    <row r="68" spans="1:22" x14ac:dyDescent="0.25">
      <c r="A68" t="s">
        <v>224</v>
      </c>
      <c r="B68" s="20">
        <v>31</v>
      </c>
      <c r="C68" s="66">
        <v>2020</v>
      </c>
      <c r="E68" s="57">
        <v>74.5</v>
      </c>
      <c r="F68" s="57">
        <v>48.2</v>
      </c>
      <c r="G68" s="61">
        <f t="shared" si="7"/>
        <v>87.146474830000002</v>
      </c>
      <c r="H68" s="57">
        <v>73.8</v>
      </c>
      <c r="I68" s="57">
        <v>48.2</v>
      </c>
      <c r="J68" s="61">
        <f t="shared" si="5"/>
        <v>86.327648892000013</v>
      </c>
      <c r="K68" s="57">
        <v>72.599999999999994</v>
      </c>
      <c r="L68" s="57">
        <v>50.7</v>
      </c>
      <c r="M68" s="57">
        <f t="shared" si="8"/>
        <v>93.961948508999996</v>
      </c>
      <c r="N68" s="57">
        <f t="shared" si="6"/>
        <v>267.43607223100003</v>
      </c>
    </row>
    <row r="69" spans="1:22" x14ac:dyDescent="0.25">
      <c r="A69" t="s">
        <v>224</v>
      </c>
      <c r="B69" s="20">
        <v>32</v>
      </c>
      <c r="C69" s="66">
        <v>2020</v>
      </c>
      <c r="E69" s="57">
        <v>70.5</v>
      </c>
      <c r="F69" s="57">
        <v>50.4</v>
      </c>
      <c r="G69" s="61">
        <f t="shared" si="7"/>
        <v>90.167424479999994</v>
      </c>
      <c r="H69" s="57">
        <v>67.900000000000006</v>
      </c>
      <c r="I69" s="57">
        <v>50.4</v>
      </c>
      <c r="J69" s="61">
        <f t="shared" si="5"/>
        <v>86.842101023999987</v>
      </c>
      <c r="K69" s="57">
        <v>66.099999999999994</v>
      </c>
      <c r="L69" s="57">
        <v>48.1</v>
      </c>
      <c r="M69" s="57">
        <f t="shared" si="8"/>
        <v>77.000064173499993</v>
      </c>
      <c r="N69" s="57">
        <f t="shared" si="6"/>
        <v>254.00958967749997</v>
      </c>
    </row>
    <row r="70" spans="1:22" x14ac:dyDescent="0.25">
      <c r="A70" t="s">
        <v>225</v>
      </c>
      <c r="B70" s="20">
        <v>34</v>
      </c>
      <c r="C70" s="66">
        <v>2020</v>
      </c>
      <c r="E70" s="57">
        <v>76.3</v>
      </c>
      <c r="F70" s="57">
        <v>47.3</v>
      </c>
      <c r="G70" s="61">
        <f t="shared" si="7"/>
        <v>85.95008179449998</v>
      </c>
      <c r="H70" s="57">
        <v>73.900000000000006</v>
      </c>
      <c r="I70" s="57">
        <v>49.8</v>
      </c>
      <c r="J70" s="61">
        <f t="shared" si="5"/>
        <v>92.278940345999985</v>
      </c>
      <c r="K70" s="57">
        <v>70.3</v>
      </c>
      <c r="L70" s="57">
        <v>50.8</v>
      </c>
      <c r="M70" s="57">
        <f t="shared" si="8"/>
        <v>91.344462471999989</v>
      </c>
      <c r="N70" s="57">
        <f t="shared" si="6"/>
        <v>269.57348461249995</v>
      </c>
    </row>
    <row r="71" spans="1:22" x14ac:dyDescent="0.25">
      <c r="A71" t="s">
        <v>224</v>
      </c>
      <c r="B71" s="20">
        <v>35</v>
      </c>
      <c r="C71" s="66">
        <v>2020</v>
      </c>
      <c r="E71" s="57">
        <v>77.8</v>
      </c>
      <c r="F71" s="57">
        <v>50</v>
      </c>
      <c r="G71" s="61">
        <f t="shared" si="7"/>
        <v>97.930749999999975</v>
      </c>
      <c r="H71" s="57">
        <v>74.900000000000006</v>
      </c>
      <c r="I71" s="57">
        <v>50.6</v>
      </c>
      <c r="J71" s="61">
        <f t="shared" si="5"/>
        <v>96.556680374000024</v>
      </c>
      <c r="K71" s="57">
        <v>70.400000000000006</v>
      </c>
      <c r="L71" s="57">
        <v>50.3</v>
      </c>
      <c r="M71" s="57">
        <f t="shared" si="8"/>
        <v>89.682582175999983</v>
      </c>
      <c r="N71" s="57">
        <f t="shared" si="6"/>
        <v>284.17001254999997</v>
      </c>
    </row>
    <row r="72" spans="1:22" x14ac:dyDescent="0.25">
      <c r="A72" t="s">
        <v>224</v>
      </c>
      <c r="B72" s="20">
        <v>36</v>
      </c>
      <c r="C72" s="66">
        <v>2020</v>
      </c>
      <c r="E72" s="70"/>
      <c r="F72" s="70"/>
      <c r="G72" s="70"/>
      <c r="H72" s="57">
        <v>71.5</v>
      </c>
      <c r="I72" s="57">
        <v>50.5</v>
      </c>
      <c r="J72" s="61">
        <f t="shared" si="5"/>
        <v>91.809637562499972</v>
      </c>
      <c r="K72" s="57">
        <v>68.099999999999994</v>
      </c>
      <c r="L72" s="57">
        <v>49.7</v>
      </c>
      <c r="M72" s="57">
        <f t="shared" si="8"/>
        <v>84.695310451499992</v>
      </c>
      <c r="N72" s="57"/>
    </row>
    <row r="73" spans="1:22" x14ac:dyDescent="0.25">
      <c r="A73" t="s">
        <v>224</v>
      </c>
      <c r="B73" s="20">
        <v>37</v>
      </c>
      <c r="C73" s="66">
        <v>2020</v>
      </c>
      <c r="E73" s="70"/>
      <c r="F73" s="70"/>
      <c r="G73" s="70"/>
      <c r="H73" s="70"/>
      <c r="I73" s="70"/>
      <c r="J73" s="70"/>
      <c r="K73" s="70"/>
      <c r="L73" s="70"/>
      <c r="M73" s="57"/>
      <c r="N73" s="57"/>
    </row>
    <row r="74" spans="1:22" x14ac:dyDescent="0.25">
      <c r="A74" t="s">
        <v>225</v>
      </c>
      <c r="B74" s="20">
        <v>38</v>
      </c>
      <c r="C74" s="66">
        <v>2020</v>
      </c>
      <c r="E74" s="70"/>
      <c r="F74" s="70"/>
      <c r="G74" s="70"/>
      <c r="H74" s="70"/>
      <c r="I74" s="70"/>
      <c r="J74" s="70"/>
      <c r="K74" s="70"/>
      <c r="L74" s="70"/>
      <c r="M74" s="57"/>
      <c r="N74" s="57"/>
    </row>
    <row r="75" spans="1:22" x14ac:dyDescent="0.25">
      <c r="A75" t="s">
        <v>224</v>
      </c>
      <c r="B75" s="20">
        <v>39</v>
      </c>
      <c r="C75" s="66">
        <v>2020</v>
      </c>
      <c r="E75" s="70">
        <v>68.7</v>
      </c>
      <c r="F75" s="70">
        <v>50.8</v>
      </c>
      <c r="G75" s="61">
        <f t="shared" ref="G75" si="9">0.5035*E75*F75*F75/1000</f>
        <v>89.265498887999982</v>
      </c>
      <c r="H75" s="70">
        <v>64.8</v>
      </c>
      <c r="I75" s="70">
        <v>50.7</v>
      </c>
      <c r="J75" s="61">
        <f>0.5035*H75*I75*I75/1000</f>
        <v>83.866863131999992</v>
      </c>
      <c r="K75" s="70"/>
      <c r="L75" s="70"/>
      <c r="M75" s="57"/>
      <c r="N75" s="57"/>
      <c r="P75" s="74" t="s">
        <v>251</v>
      </c>
      <c r="Q75" s="74">
        <v>2020</v>
      </c>
      <c r="R75" s="74">
        <v>2021</v>
      </c>
    </row>
    <row r="76" spans="1:22" x14ac:dyDescent="0.25">
      <c r="B76" s="20"/>
      <c r="C76" s="66"/>
      <c r="D76" s="35" t="s">
        <v>196</v>
      </c>
      <c r="E76" s="37">
        <f t="shared" ref="E76:N76" si="10">AVERAGE(E2:E75)</f>
        <v>73.093181818181819</v>
      </c>
      <c r="F76" s="37">
        <f t="shared" si="10"/>
        <v>50.656818181818196</v>
      </c>
      <c r="G76" s="37">
        <f t="shared" si="10"/>
        <v>94.51868415141665</v>
      </c>
      <c r="H76" s="37">
        <f t="shared" si="10"/>
        <v>71.556060606060598</v>
      </c>
      <c r="I76" s="37">
        <f t="shared" si="10"/>
        <v>50.18333333333333</v>
      </c>
      <c r="J76" s="37">
        <f t="shared" si="10"/>
        <v>90.851244262409111</v>
      </c>
      <c r="K76" s="37">
        <f t="shared" si="10"/>
        <v>70.329090909090908</v>
      </c>
      <c r="L76" s="37">
        <f t="shared" si="10"/>
        <v>49.56181818181819</v>
      </c>
      <c r="M76" s="37">
        <f t="shared" si="10"/>
        <v>87.080337441027226</v>
      </c>
      <c r="N76" s="37">
        <f t="shared" si="10"/>
        <v>274.84124459717583</v>
      </c>
      <c r="P76" s="74" t="s">
        <v>196</v>
      </c>
      <c r="Q76" s="75">
        <f>AVERAGE(N48:N75)</f>
        <v>276.81814936388093</v>
      </c>
      <c r="R76" s="75">
        <f>AVERAGE(N2:N46)</f>
        <v>273.58321429109088</v>
      </c>
    </row>
    <row r="77" spans="1:22" x14ac:dyDescent="0.25">
      <c r="D77" s="35" t="s">
        <v>63</v>
      </c>
      <c r="E77" s="37">
        <f t="shared" ref="E77:N77" si="11">STDEV(E2:E75)</f>
        <v>2.7921302367083927</v>
      </c>
      <c r="F77" s="37">
        <f t="shared" si="11"/>
        <v>1.3667447672265878</v>
      </c>
      <c r="G77" s="37">
        <f t="shared" si="11"/>
        <v>6.3407374720319414</v>
      </c>
      <c r="H77" s="37">
        <f t="shared" si="11"/>
        <v>2.8593236848478583</v>
      </c>
      <c r="I77" s="37">
        <f t="shared" si="11"/>
        <v>1.4019309028658491</v>
      </c>
      <c r="J77" s="37">
        <f t="shared" si="11"/>
        <v>6.8250734908861057</v>
      </c>
      <c r="K77" s="37">
        <f t="shared" si="11"/>
        <v>2.9600220674398092</v>
      </c>
      <c r="L77" s="37">
        <f t="shared" si="11"/>
        <v>1.4057409946742478</v>
      </c>
      <c r="M77" s="37">
        <f t="shared" si="11"/>
        <v>6.4540198213610394</v>
      </c>
      <c r="N77" s="37">
        <f t="shared" si="11"/>
        <v>15.72991439426956</v>
      </c>
      <c r="P77" s="74" t="s">
        <v>63</v>
      </c>
      <c r="Q77" s="75">
        <f>STDEV(N48:N75)</f>
        <v>11.865927938744656</v>
      </c>
      <c r="R77" s="75">
        <f>STDEV(N2:N46)</f>
        <v>17.821596551202795</v>
      </c>
    </row>
    <row r="78" spans="1:22" x14ac:dyDescent="0.25">
      <c r="D78" s="35" t="s">
        <v>64</v>
      </c>
      <c r="E78" s="37">
        <f t="shared" ref="E78:N78" si="12">MIN(E2:E75)</f>
        <v>67.900000000000006</v>
      </c>
      <c r="F78" s="37">
        <f t="shared" si="12"/>
        <v>45.3</v>
      </c>
      <c r="G78" s="37">
        <f t="shared" si="12"/>
        <v>72.635880244499987</v>
      </c>
      <c r="H78" s="37">
        <f t="shared" si="12"/>
        <v>64.599999999999994</v>
      </c>
      <c r="I78" s="37">
        <f t="shared" si="12"/>
        <v>46.5</v>
      </c>
      <c r="J78" s="37">
        <f t="shared" si="12"/>
        <v>72.289206900000011</v>
      </c>
      <c r="K78" s="37">
        <f t="shared" si="12"/>
        <v>63.3</v>
      </c>
      <c r="L78" s="37">
        <f t="shared" si="12"/>
        <v>45.9</v>
      </c>
      <c r="M78" s="37">
        <f t="shared" si="12"/>
        <v>68.208079090499979</v>
      </c>
      <c r="N78" s="37">
        <f t="shared" si="12"/>
        <v>238.62914093949996</v>
      </c>
      <c r="P78" s="74" t="s">
        <v>64</v>
      </c>
      <c r="Q78" s="75">
        <f>MIN(N48:N75)</f>
        <v>254.00958967749997</v>
      </c>
      <c r="R78" s="75">
        <f>MIN(N2:N46)</f>
        <v>238.62914093949996</v>
      </c>
    </row>
    <row r="79" spans="1:22" x14ac:dyDescent="0.25">
      <c r="D79" s="35" t="s">
        <v>65</v>
      </c>
      <c r="E79" s="37">
        <f t="shared" ref="E79:N79" si="13">MAX(E2:E75)</f>
        <v>83.7</v>
      </c>
      <c r="F79" s="37">
        <f t="shared" si="13"/>
        <v>53.5</v>
      </c>
      <c r="G79" s="37">
        <f t="shared" si="13"/>
        <v>113.07964915799998</v>
      </c>
      <c r="H79" s="37">
        <f t="shared" si="13"/>
        <v>77.2</v>
      </c>
      <c r="I79" s="37">
        <f t="shared" si="13"/>
        <v>53.3</v>
      </c>
      <c r="J79" s="37">
        <f t="shared" si="13"/>
        <v>104.56137120649997</v>
      </c>
      <c r="K79" s="37">
        <f t="shared" si="13"/>
        <v>77</v>
      </c>
      <c r="L79" s="37">
        <f t="shared" si="13"/>
        <v>51.9</v>
      </c>
      <c r="M79" s="37">
        <f t="shared" si="13"/>
        <v>98.871917374999981</v>
      </c>
      <c r="N79" s="37">
        <f t="shared" si="13"/>
        <v>299.42257480549995</v>
      </c>
      <c r="P79" s="74" t="s">
        <v>65</v>
      </c>
      <c r="Q79" s="75">
        <f>MAX(N48:N75)</f>
        <v>293.29620230349997</v>
      </c>
      <c r="R79" s="75">
        <f>MAX(N2:N46)</f>
        <v>299.42257480549995</v>
      </c>
    </row>
    <row r="80" spans="1:22" x14ac:dyDescent="0.25">
      <c r="D80" s="35" t="s">
        <v>66</v>
      </c>
      <c r="E80" s="69">
        <f t="shared" ref="E80:N80" si="14">COUNT(E2:E75)</f>
        <v>66</v>
      </c>
      <c r="F80" s="69">
        <f t="shared" si="14"/>
        <v>66</v>
      </c>
      <c r="G80" s="69">
        <f t="shared" si="14"/>
        <v>66</v>
      </c>
      <c r="H80" s="69">
        <f t="shared" si="14"/>
        <v>66</v>
      </c>
      <c r="I80" s="69">
        <f t="shared" si="14"/>
        <v>66</v>
      </c>
      <c r="J80" s="69">
        <f t="shared" si="14"/>
        <v>66</v>
      </c>
      <c r="K80" s="69">
        <f t="shared" si="14"/>
        <v>55</v>
      </c>
      <c r="L80" s="69">
        <f t="shared" si="14"/>
        <v>55</v>
      </c>
      <c r="M80" s="69">
        <f t="shared" si="14"/>
        <v>55</v>
      </c>
      <c r="N80" s="69">
        <f t="shared" si="14"/>
        <v>54</v>
      </c>
      <c r="P80" s="74" t="s">
        <v>66</v>
      </c>
      <c r="Q80" s="76">
        <f>COUNT(N48:N75)</f>
        <v>21</v>
      </c>
      <c r="R80" s="76">
        <f>COUNT(N2:N46)</f>
        <v>33</v>
      </c>
    </row>
    <row r="81" spans="5:8" x14ac:dyDescent="0.25">
      <c r="E81" s="57"/>
      <c r="F81" s="57"/>
      <c r="G81" s="57"/>
      <c r="H81" s="57"/>
    </row>
  </sheetData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I191"/>
  <sheetViews>
    <sheetView topLeftCell="A141" zoomScale="80" zoomScaleNormal="80" workbookViewId="0">
      <selection activeCell="F142" sqref="F142"/>
    </sheetView>
  </sheetViews>
  <sheetFormatPr defaultRowHeight="15" x14ac:dyDescent="0.25"/>
  <cols>
    <col min="1" max="1" width="15.5703125" customWidth="1"/>
    <col min="2" max="2" width="10.7109375" customWidth="1"/>
    <col min="3" max="3" width="4.5703125" customWidth="1"/>
    <col min="4" max="6" width="9.42578125" customWidth="1"/>
    <col min="7" max="7" width="7.140625" customWidth="1"/>
    <col min="8" max="8" width="8.28515625" customWidth="1"/>
    <col min="10" max="11" width="9.85546875" customWidth="1"/>
    <col min="12" max="12" width="6.5703125" customWidth="1"/>
    <col min="17" max="17" width="6.7109375" customWidth="1"/>
  </cols>
  <sheetData>
    <row r="1" spans="1:24" x14ac:dyDescent="0.25">
      <c r="A1" t="s">
        <v>319</v>
      </c>
      <c r="B1" s="78"/>
      <c r="C1" t="s">
        <v>320</v>
      </c>
      <c r="D1" s="79" t="s">
        <v>321</v>
      </c>
      <c r="E1" t="s">
        <v>322</v>
      </c>
      <c r="F1" t="s">
        <v>323</v>
      </c>
      <c r="G1" t="s">
        <v>324</v>
      </c>
      <c r="H1" t="s">
        <v>325</v>
      </c>
      <c r="I1" s="79" t="s">
        <v>326</v>
      </c>
      <c r="J1" t="s">
        <v>327</v>
      </c>
      <c r="K1" t="s">
        <v>328</v>
      </c>
      <c r="L1" t="s">
        <v>329</v>
      </c>
      <c r="M1" t="s">
        <v>330</v>
      </c>
      <c r="N1" s="79" t="s">
        <v>331</v>
      </c>
      <c r="O1" t="s">
        <v>332</v>
      </c>
      <c r="P1" t="s">
        <v>333</v>
      </c>
      <c r="Q1" t="s">
        <v>334</v>
      </c>
      <c r="R1" t="s">
        <v>335</v>
      </c>
      <c r="S1" t="s">
        <v>336</v>
      </c>
      <c r="T1" t="s">
        <v>337</v>
      </c>
      <c r="U1" t="s">
        <v>338</v>
      </c>
      <c r="V1" t="s">
        <v>339</v>
      </c>
      <c r="X1" t="s">
        <v>340</v>
      </c>
    </row>
    <row r="2" spans="1:24" x14ac:dyDescent="0.25">
      <c r="A2" t="s">
        <v>341</v>
      </c>
      <c r="B2" s="15">
        <v>43950</v>
      </c>
      <c r="C2">
        <v>1</v>
      </c>
      <c r="D2">
        <v>69.3</v>
      </c>
      <c r="E2">
        <v>48.4</v>
      </c>
      <c r="F2" s="57">
        <f t="shared" ref="F2:F65" si="0">0.5035*D2*E2*E2/1000</f>
        <v>81.737891927999982</v>
      </c>
      <c r="G2" t="s">
        <v>43</v>
      </c>
      <c r="I2">
        <v>68.8</v>
      </c>
      <c r="J2">
        <v>50</v>
      </c>
      <c r="K2" s="57">
        <f t="shared" ref="K2:K65" si="1">0.5035*I2*J2*J2/1000</f>
        <v>86.601999999999975</v>
      </c>
      <c r="L2" t="s">
        <v>342</v>
      </c>
      <c r="N2">
        <v>68.5</v>
      </c>
      <c r="O2">
        <v>50.2</v>
      </c>
      <c r="P2" s="57">
        <f t="shared" ref="P2:P65" si="2">0.5035*N2*O2*O2/1000</f>
        <v>86.915549589999998</v>
      </c>
      <c r="Q2" t="s">
        <v>43</v>
      </c>
      <c r="S2">
        <v>500</v>
      </c>
      <c r="T2">
        <v>220</v>
      </c>
      <c r="U2">
        <v>100</v>
      </c>
      <c r="V2">
        <v>30</v>
      </c>
      <c r="X2" s="57">
        <f>F2+K2+P2</f>
        <v>255.25544151799994</v>
      </c>
    </row>
    <row r="3" spans="1:24" x14ac:dyDescent="0.25">
      <c r="A3" t="s">
        <v>341</v>
      </c>
      <c r="B3" s="15">
        <v>43950</v>
      </c>
      <c r="C3">
        <v>2</v>
      </c>
      <c r="D3">
        <v>70.599999999999994</v>
      </c>
      <c r="E3">
        <v>46.9</v>
      </c>
      <c r="F3" s="57">
        <f t="shared" si="0"/>
        <v>78.18975663099998</v>
      </c>
      <c r="G3" t="s">
        <v>43</v>
      </c>
      <c r="I3">
        <v>67.8</v>
      </c>
      <c r="J3">
        <v>48</v>
      </c>
      <c r="K3" s="57">
        <f t="shared" si="1"/>
        <v>78.652339199999986</v>
      </c>
      <c r="L3" t="s">
        <v>43</v>
      </c>
      <c r="N3">
        <v>62.7</v>
      </c>
      <c r="O3">
        <v>44.1</v>
      </c>
      <c r="P3" s="57">
        <f t="shared" si="2"/>
        <v>61.396582054500001</v>
      </c>
      <c r="Q3" t="s">
        <v>39</v>
      </c>
      <c r="S3">
        <v>470</v>
      </c>
      <c r="T3">
        <v>250</v>
      </c>
      <c r="U3">
        <v>550</v>
      </c>
      <c r="V3">
        <v>30</v>
      </c>
      <c r="X3" s="57">
        <f t="shared" ref="X3:X66" si="3">F3+K3+P3</f>
        <v>218.23867788549995</v>
      </c>
    </row>
    <row r="4" spans="1:24" x14ac:dyDescent="0.25">
      <c r="A4" t="s">
        <v>341</v>
      </c>
      <c r="B4" s="15">
        <v>43950</v>
      </c>
      <c r="C4">
        <v>3</v>
      </c>
      <c r="D4">
        <v>71.599999999999994</v>
      </c>
      <c r="E4">
        <v>49.5</v>
      </c>
      <c r="F4" s="57">
        <f t="shared" si="0"/>
        <v>88.332982649999991</v>
      </c>
      <c r="G4" t="s">
        <v>343</v>
      </c>
      <c r="I4">
        <v>69.900000000000006</v>
      </c>
      <c r="J4">
        <v>49.4</v>
      </c>
      <c r="K4" s="57">
        <f t="shared" si="1"/>
        <v>85.887616073999993</v>
      </c>
      <c r="L4" t="s">
        <v>343</v>
      </c>
      <c r="N4">
        <v>67</v>
      </c>
      <c r="O4">
        <v>49</v>
      </c>
      <c r="P4" s="57">
        <f t="shared" si="2"/>
        <v>80.996534499999996</v>
      </c>
      <c r="Q4" t="s">
        <v>342</v>
      </c>
      <c r="S4">
        <v>390</v>
      </c>
      <c r="T4">
        <v>210</v>
      </c>
      <c r="U4">
        <v>240</v>
      </c>
      <c r="V4">
        <v>55</v>
      </c>
      <c r="X4" s="57">
        <f t="shared" si="3"/>
        <v>255.21713322399998</v>
      </c>
    </row>
    <row r="5" spans="1:24" x14ac:dyDescent="0.25">
      <c r="A5" t="s">
        <v>341</v>
      </c>
      <c r="B5" s="15">
        <v>43950</v>
      </c>
      <c r="C5">
        <v>4</v>
      </c>
      <c r="D5">
        <v>69.900000000000006</v>
      </c>
      <c r="E5">
        <v>49.9</v>
      </c>
      <c r="F5" s="57">
        <f t="shared" si="0"/>
        <v>87.635030446499982</v>
      </c>
      <c r="G5" t="s">
        <v>342</v>
      </c>
      <c r="I5">
        <v>69.5</v>
      </c>
      <c r="J5">
        <v>50</v>
      </c>
      <c r="K5" s="57">
        <f t="shared" si="1"/>
        <v>87.483125000000001</v>
      </c>
      <c r="L5" t="s">
        <v>342</v>
      </c>
      <c r="N5">
        <v>69.2</v>
      </c>
      <c r="O5">
        <v>49.2</v>
      </c>
      <c r="P5" s="57">
        <f t="shared" si="2"/>
        <v>84.340423008000002</v>
      </c>
      <c r="Q5" t="s">
        <v>342</v>
      </c>
      <c r="S5">
        <v>400</v>
      </c>
      <c r="T5">
        <v>230</v>
      </c>
      <c r="U5">
        <v>150</v>
      </c>
      <c r="V5">
        <v>65</v>
      </c>
      <c r="X5" s="57">
        <f t="shared" si="3"/>
        <v>259.45857845450001</v>
      </c>
    </row>
    <row r="6" spans="1:24" x14ac:dyDescent="0.25">
      <c r="A6" t="s">
        <v>341</v>
      </c>
      <c r="B6" s="15">
        <v>43950</v>
      </c>
      <c r="C6">
        <v>5</v>
      </c>
      <c r="D6">
        <v>73.3</v>
      </c>
      <c r="E6">
        <v>50</v>
      </c>
      <c r="F6" s="57">
        <f t="shared" si="0"/>
        <v>92.266374999999996</v>
      </c>
      <c r="G6" t="s">
        <v>342</v>
      </c>
      <c r="I6">
        <v>71.099999999999994</v>
      </c>
      <c r="J6">
        <v>49.9</v>
      </c>
      <c r="K6" s="57">
        <f t="shared" si="1"/>
        <v>89.139494488499992</v>
      </c>
      <c r="L6" t="s">
        <v>343</v>
      </c>
      <c r="N6">
        <v>71</v>
      </c>
      <c r="O6">
        <v>48.8</v>
      </c>
      <c r="P6" s="57">
        <f t="shared" si="2"/>
        <v>85.132907839999973</v>
      </c>
      <c r="Q6" t="s">
        <v>343</v>
      </c>
      <c r="S6">
        <v>430</v>
      </c>
      <c r="T6">
        <v>230</v>
      </c>
      <c r="U6">
        <v>140</v>
      </c>
      <c r="V6">
        <v>60</v>
      </c>
      <c r="X6" s="57">
        <f t="shared" si="3"/>
        <v>266.53877732849998</v>
      </c>
    </row>
    <row r="7" spans="1:24" x14ac:dyDescent="0.25">
      <c r="A7" t="s">
        <v>341</v>
      </c>
      <c r="B7" s="15">
        <v>43950</v>
      </c>
      <c r="C7">
        <v>6</v>
      </c>
      <c r="D7">
        <v>70.599999999999994</v>
      </c>
      <c r="E7">
        <v>49</v>
      </c>
      <c r="F7" s="57">
        <f t="shared" si="0"/>
        <v>85.348587099999975</v>
      </c>
      <c r="G7" t="s">
        <v>43</v>
      </c>
      <c r="I7">
        <v>68.3</v>
      </c>
      <c r="J7">
        <v>49.1</v>
      </c>
      <c r="K7" s="57">
        <f t="shared" si="1"/>
        <v>82.90546563049999</v>
      </c>
      <c r="L7" t="s">
        <v>43</v>
      </c>
      <c r="N7">
        <v>68.3</v>
      </c>
      <c r="O7">
        <v>47.4</v>
      </c>
      <c r="P7" s="57">
        <f t="shared" si="2"/>
        <v>77.263941977999991</v>
      </c>
      <c r="Q7" t="s">
        <v>43</v>
      </c>
      <c r="S7">
        <v>470</v>
      </c>
      <c r="T7">
        <v>260</v>
      </c>
      <c r="U7">
        <v>125</v>
      </c>
      <c r="V7">
        <v>80</v>
      </c>
      <c r="X7" s="57">
        <f t="shared" si="3"/>
        <v>245.51799470849994</v>
      </c>
    </row>
    <row r="8" spans="1:24" x14ac:dyDescent="0.25">
      <c r="A8" t="s">
        <v>341</v>
      </c>
      <c r="B8" s="15">
        <v>43950</v>
      </c>
      <c r="C8">
        <v>7</v>
      </c>
      <c r="D8">
        <v>78</v>
      </c>
      <c r="E8">
        <v>50</v>
      </c>
      <c r="F8" s="57">
        <f t="shared" si="0"/>
        <v>98.182500000000005</v>
      </c>
      <c r="G8" t="s">
        <v>343</v>
      </c>
      <c r="I8">
        <v>77.099999999999994</v>
      </c>
      <c r="J8">
        <v>50.7</v>
      </c>
      <c r="K8" s="57">
        <f t="shared" si="1"/>
        <v>99.786036226500002</v>
      </c>
      <c r="L8" t="s">
        <v>343</v>
      </c>
      <c r="N8">
        <v>76.900000000000006</v>
      </c>
      <c r="O8">
        <v>51.1</v>
      </c>
      <c r="P8" s="57">
        <f t="shared" si="2"/>
        <v>101.10383167150002</v>
      </c>
      <c r="Q8" t="s">
        <v>342</v>
      </c>
      <c r="S8">
        <v>480</v>
      </c>
      <c r="T8">
        <v>210</v>
      </c>
      <c r="U8">
        <v>23</v>
      </c>
      <c r="V8">
        <v>80</v>
      </c>
      <c r="X8" s="57">
        <f t="shared" si="3"/>
        <v>299.07236789800004</v>
      </c>
    </row>
    <row r="9" spans="1:24" x14ac:dyDescent="0.25">
      <c r="A9" t="s">
        <v>341</v>
      </c>
      <c r="B9" s="15">
        <v>43950</v>
      </c>
      <c r="C9">
        <v>8</v>
      </c>
      <c r="D9">
        <v>68.400000000000006</v>
      </c>
      <c r="E9">
        <v>48.5</v>
      </c>
      <c r="F9" s="57">
        <f t="shared" si="0"/>
        <v>81.010078649999997</v>
      </c>
      <c r="G9" t="s">
        <v>4</v>
      </c>
      <c r="I9">
        <v>67.2</v>
      </c>
      <c r="J9">
        <v>49.1</v>
      </c>
      <c r="K9" s="57">
        <f t="shared" si="1"/>
        <v>81.570238512000017</v>
      </c>
      <c r="L9" t="s">
        <v>4</v>
      </c>
      <c r="N9">
        <v>66.400000000000006</v>
      </c>
      <c r="O9">
        <v>50.1</v>
      </c>
      <c r="P9" s="57">
        <f t="shared" si="2"/>
        <v>83.915658324000006</v>
      </c>
      <c r="Q9" t="s">
        <v>4</v>
      </c>
      <c r="S9">
        <v>360</v>
      </c>
      <c r="T9">
        <v>190</v>
      </c>
      <c r="U9">
        <v>150</v>
      </c>
      <c r="V9">
        <v>60</v>
      </c>
      <c r="X9" s="57">
        <f t="shared" si="3"/>
        <v>246.49597548600002</v>
      </c>
    </row>
    <row r="10" spans="1:24" x14ac:dyDescent="0.25">
      <c r="A10" t="s">
        <v>341</v>
      </c>
      <c r="B10" s="15">
        <v>43950</v>
      </c>
      <c r="C10">
        <v>9</v>
      </c>
      <c r="D10">
        <v>74</v>
      </c>
      <c r="E10">
        <v>46.1</v>
      </c>
      <c r="F10" s="57">
        <f t="shared" si="0"/>
        <v>79.183199389999999</v>
      </c>
      <c r="G10" t="s">
        <v>43</v>
      </c>
      <c r="I10">
        <v>73.8</v>
      </c>
      <c r="J10">
        <v>48.8</v>
      </c>
      <c r="K10" s="57">
        <f t="shared" si="1"/>
        <v>88.490261951999983</v>
      </c>
      <c r="L10" t="s">
        <v>43</v>
      </c>
      <c r="N10">
        <v>68.900000000000006</v>
      </c>
      <c r="O10">
        <v>48.5</v>
      </c>
      <c r="P10" s="57">
        <f t="shared" si="2"/>
        <v>81.602257587500006</v>
      </c>
      <c r="Q10" t="s">
        <v>43</v>
      </c>
      <c r="S10">
        <v>500</v>
      </c>
      <c r="T10">
        <v>220</v>
      </c>
      <c r="U10">
        <v>110</v>
      </c>
      <c r="V10">
        <v>50</v>
      </c>
      <c r="X10" s="57">
        <f t="shared" si="3"/>
        <v>249.27571892949999</v>
      </c>
    </row>
    <row r="11" spans="1:24" x14ac:dyDescent="0.25">
      <c r="A11" t="s">
        <v>341</v>
      </c>
      <c r="B11" s="15">
        <v>43950</v>
      </c>
      <c r="C11">
        <v>10</v>
      </c>
      <c r="D11">
        <v>68.599999999999994</v>
      </c>
      <c r="E11">
        <v>50.2</v>
      </c>
      <c r="F11" s="57">
        <f t="shared" si="0"/>
        <v>87.04243360400001</v>
      </c>
      <c r="G11" t="s">
        <v>4</v>
      </c>
      <c r="I11">
        <v>68.599999999999994</v>
      </c>
      <c r="J11">
        <v>48.5</v>
      </c>
      <c r="K11" s="57">
        <f t="shared" si="1"/>
        <v>81.246950224999992</v>
      </c>
      <c r="L11" t="s">
        <v>4</v>
      </c>
      <c r="N11">
        <v>66.900000000000006</v>
      </c>
      <c r="O11">
        <v>49.2</v>
      </c>
      <c r="P11" s="57">
        <f t="shared" si="2"/>
        <v>81.537200856000013</v>
      </c>
      <c r="Q11" t="s">
        <v>3</v>
      </c>
      <c r="S11">
        <v>450</v>
      </c>
      <c r="T11">
        <v>270</v>
      </c>
      <c r="U11">
        <v>270</v>
      </c>
      <c r="V11">
        <v>50</v>
      </c>
      <c r="X11" s="57">
        <f t="shared" si="3"/>
        <v>249.826584685</v>
      </c>
    </row>
    <row r="12" spans="1:24" x14ac:dyDescent="0.25">
      <c r="A12" t="s">
        <v>341</v>
      </c>
      <c r="B12" s="15">
        <v>43950</v>
      </c>
      <c r="C12">
        <v>11</v>
      </c>
      <c r="D12">
        <v>68.7</v>
      </c>
      <c r="E12">
        <v>48</v>
      </c>
      <c r="F12" s="57">
        <f t="shared" si="0"/>
        <v>79.696396799999988</v>
      </c>
      <c r="G12" t="s">
        <v>343</v>
      </c>
      <c r="I12">
        <v>68.099999999999994</v>
      </c>
      <c r="J12">
        <v>48.9</v>
      </c>
      <c r="K12" s="57">
        <f t="shared" si="1"/>
        <v>81.990645403499983</v>
      </c>
      <c r="L12" t="s">
        <v>43</v>
      </c>
      <c r="N12">
        <v>66.2</v>
      </c>
      <c r="O12">
        <v>48.3</v>
      </c>
      <c r="P12" s="57">
        <f t="shared" si="2"/>
        <v>77.759189612999975</v>
      </c>
      <c r="Q12" t="s">
        <v>43</v>
      </c>
      <c r="S12">
        <v>360</v>
      </c>
      <c r="T12">
        <v>190</v>
      </c>
      <c r="U12">
        <v>150</v>
      </c>
      <c r="V12">
        <v>50</v>
      </c>
      <c r="X12" s="57">
        <f t="shared" si="3"/>
        <v>239.44623181649996</v>
      </c>
    </row>
    <row r="13" spans="1:24" x14ac:dyDescent="0.25">
      <c r="A13" t="s">
        <v>341</v>
      </c>
      <c r="B13" s="15">
        <v>43950</v>
      </c>
      <c r="C13">
        <v>12</v>
      </c>
      <c r="D13">
        <v>66.400000000000006</v>
      </c>
      <c r="E13">
        <v>49.2</v>
      </c>
      <c r="F13" s="57">
        <f t="shared" si="0"/>
        <v>80.927804735999999</v>
      </c>
      <c r="G13" t="s">
        <v>39</v>
      </c>
      <c r="I13">
        <v>65.599999999999994</v>
      </c>
      <c r="J13">
        <v>49.2</v>
      </c>
      <c r="K13" s="57">
        <f t="shared" si="1"/>
        <v>79.952770944000008</v>
      </c>
      <c r="L13" t="s">
        <v>39</v>
      </c>
      <c r="N13">
        <v>64.599999999999994</v>
      </c>
      <c r="O13">
        <v>50</v>
      </c>
      <c r="P13" s="57">
        <f t="shared" si="2"/>
        <v>81.315249999999992</v>
      </c>
      <c r="Q13" t="s">
        <v>39</v>
      </c>
      <c r="S13">
        <v>420</v>
      </c>
      <c r="T13">
        <v>220</v>
      </c>
      <c r="U13">
        <v>110</v>
      </c>
      <c r="V13">
        <v>65</v>
      </c>
      <c r="X13" s="57">
        <f t="shared" si="3"/>
        <v>242.19582567999998</v>
      </c>
    </row>
    <row r="14" spans="1:24" x14ac:dyDescent="0.25">
      <c r="A14" t="s">
        <v>341</v>
      </c>
      <c r="B14" s="15">
        <v>43950</v>
      </c>
      <c r="C14">
        <v>13</v>
      </c>
      <c r="D14">
        <v>69.900000000000006</v>
      </c>
      <c r="E14">
        <v>49.3</v>
      </c>
      <c r="F14" s="57">
        <f t="shared" si="0"/>
        <v>85.54024487849999</v>
      </c>
      <c r="G14" t="s">
        <v>342</v>
      </c>
      <c r="I14">
        <v>66.3</v>
      </c>
      <c r="J14">
        <v>48.7</v>
      </c>
      <c r="K14" s="57">
        <f t="shared" si="1"/>
        <v>79.171874164499997</v>
      </c>
      <c r="L14" t="s">
        <v>343</v>
      </c>
      <c r="N14">
        <v>63.6</v>
      </c>
      <c r="O14">
        <v>50.7</v>
      </c>
      <c r="P14" s="57">
        <f t="shared" si="2"/>
        <v>82.313773074000011</v>
      </c>
      <c r="Q14" t="s">
        <v>43</v>
      </c>
      <c r="S14">
        <v>500</v>
      </c>
      <c r="T14">
        <v>200</v>
      </c>
      <c r="U14">
        <v>200</v>
      </c>
      <c r="V14">
        <v>55</v>
      </c>
      <c r="X14" s="57">
        <f t="shared" si="3"/>
        <v>247.02589211699998</v>
      </c>
    </row>
    <row r="15" spans="1:24" x14ac:dyDescent="0.25">
      <c r="A15" t="s">
        <v>341</v>
      </c>
      <c r="B15" s="15">
        <v>43950</v>
      </c>
      <c r="C15">
        <v>14</v>
      </c>
      <c r="D15">
        <v>69.400000000000006</v>
      </c>
      <c r="E15">
        <v>49.5</v>
      </c>
      <c r="F15" s="57">
        <f t="shared" si="0"/>
        <v>85.618840724999998</v>
      </c>
      <c r="G15" t="s">
        <v>39</v>
      </c>
      <c r="I15">
        <v>69.099999999999994</v>
      </c>
      <c r="J15">
        <v>49.5</v>
      </c>
      <c r="K15" s="57">
        <f t="shared" si="1"/>
        <v>85.248730462499992</v>
      </c>
      <c r="L15" t="s">
        <v>39</v>
      </c>
      <c r="N15">
        <v>67.400000000000006</v>
      </c>
      <c r="O15">
        <v>49.9</v>
      </c>
      <c r="P15" s="57">
        <f t="shared" si="2"/>
        <v>84.500730358999974</v>
      </c>
      <c r="Q15" t="s">
        <v>39</v>
      </c>
      <c r="S15">
        <v>480</v>
      </c>
      <c r="T15">
        <v>250</v>
      </c>
      <c r="U15">
        <v>185</v>
      </c>
      <c r="V15">
        <v>50</v>
      </c>
      <c r="X15" s="57">
        <f t="shared" si="3"/>
        <v>255.36830154649999</v>
      </c>
    </row>
    <row r="16" spans="1:24" x14ac:dyDescent="0.25">
      <c r="A16" t="s">
        <v>341</v>
      </c>
      <c r="B16" s="15">
        <v>43950</v>
      </c>
      <c r="C16">
        <v>15</v>
      </c>
      <c r="D16">
        <v>72.900000000000006</v>
      </c>
      <c r="E16">
        <v>51.2</v>
      </c>
      <c r="F16" s="57">
        <f t="shared" si="0"/>
        <v>96.220348416000007</v>
      </c>
      <c r="G16" t="s">
        <v>43</v>
      </c>
      <c r="I16">
        <v>70.900000000000006</v>
      </c>
      <c r="J16">
        <v>51.2</v>
      </c>
      <c r="K16" s="57">
        <f t="shared" si="1"/>
        <v>93.58055833600001</v>
      </c>
      <c r="L16" t="s">
        <v>43</v>
      </c>
      <c r="N16">
        <v>66.599999999999994</v>
      </c>
      <c r="O16">
        <v>52</v>
      </c>
      <c r="P16" s="57">
        <f t="shared" si="2"/>
        <v>90.673502399999975</v>
      </c>
      <c r="Q16" t="s">
        <v>43</v>
      </c>
      <c r="S16">
        <v>410</v>
      </c>
      <c r="T16">
        <v>210</v>
      </c>
      <c r="U16">
        <v>40</v>
      </c>
      <c r="V16">
        <v>40</v>
      </c>
      <c r="X16" s="57">
        <f t="shared" si="3"/>
        <v>280.47440915199996</v>
      </c>
    </row>
    <row r="17" spans="1:24" x14ac:dyDescent="0.25">
      <c r="A17" t="s">
        <v>341</v>
      </c>
      <c r="B17" s="15">
        <v>43950</v>
      </c>
      <c r="C17">
        <v>16</v>
      </c>
      <c r="D17">
        <v>70.400000000000006</v>
      </c>
      <c r="E17">
        <v>48.8</v>
      </c>
      <c r="F17" s="57">
        <f t="shared" si="0"/>
        <v>84.41347481599999</v>
      </c>
      <c r="G17" t="s">
        <v>43</v>
      </c>
      <c r="I17">
        <v>65.900000000000006</v>
      </c>
      <c r="J17">
        <v>48.2</v>
      </c>
      <c r="K17" s="57">
        <f t="shared" si="1"/>
        <v>77.086613306000018</v>
      </c>
      <c r="L17" t="s">
        <v>43</v>
      </c>
      <c r="N17">
        <v>65</v>
      </c>
      <c r="O17">
        <v>46.8</v>
      </c>
      <c r="P17" s="57">
        <f t="shared" si="2"/>
        <v>71.681079600000004</v>
      </c>
      <c r="Q17" t="s">
        <v>43</v>
      </c>
      <c r="S17">
        <v>470</v>
      </c>
      <c r="T17">
        <v>210</v>
      </c>
      <c r="U17">
        <v>155</v>
      </c>
      <c r="V17">
        <v>85</v>
      </c>
      <c r="X17" s="57">
        <f t="shared" si="3"/>
        <v>233.18116772200003</v>
      </c>
    </row>
    <row r="18" spans="1:24" x14ac:dyDescent="0.25">
      <c r="A18" t="s">
        <v>341</v>
      </c>
      <c r="B18" s="15">
        <v>43950</v>
      </c>
      <c r="C18">
        <v>17</v>
      </c>
      <c r="D18">
        <v>69.5</v>
      </c>
      <c r="E18">
        <v>48</v>
      </c>
      <c r="F18" s="57">
        <f t="shared" si="0"/>
        <v>80.624448000000001</v>
      </c>
      <c r="G18" t="s">
        <v>39</v>
      </c>
      <c r="I18">
        <v>67.3</v>
      </c>
      <c r="J18">
        <v>47.6</v>
      </c>
      <c r="K18" s="57">
        <f t="shared" si="1"/>
        <v>76.77652376799999</v>
      </c>
      <c r="L18" t="s">
        <v>39</v>
      </c>
      <c r="N18">
        <v>65.599999999999994</v>
      </c>
      <c r="O18">
        <v>47.3</v>
      </c>
      <c r="P18" s="57">
        <f t="shared" si="2"/>
        <v>73.896793783999982</v>
      </c>
      <c r="Q18" t="s">
        <v>39</v>
      </c>
      <c r="S18">
        <v>490</v>
      </c>
      <c r="T18">
        <v>240</v>
      </c>
      <c r="U18">
        <v>100</v>
      </c>
      <c r="V18">
        <v>50</v>
      </c>
      <c r="X18" s="57">
        <f t="shared" si="3"/>
        <v>231.29776555199996</v>
      </c>
    </row>
    <row r="19" spans="1:24" x14ac:dyDescent="0.25">
      <c r="A19" t="s">
        <v>341</v>
      </c>
      <c r="B19" s="15">
        <v>43950</v>
      </c>
      <c r="C19">
        <v>18</v>
      </c>
      <c r="D19">
        <v>72.400000000000006</v>
      </c>
      <c r="E19">
        <v>48.8</v>
      </c>
      <c r="F19" s="57">
        <f t="shared" si="0"/>
        <v>86.811584895999985</v>
      </c>
      <c r="G19" t="s">
        <v>39</v>
      </c>
      <c r="I19">
        <v>68.8</v>
      </c>
      <c r="J19">
        <v>50.7</v>
      </c>
      <c r="K19" s="57">
        <f t="shared" si="1"/>
        <v>89.043829991999985</v>
      </c>
      <c r="L19" t="s">
        <v>39</v>
      </c>
      <c r="N19">
        <v>67.3</v>
      </c>
      <c r="O19">
        <v>50.1</v>
      </c>
      <c r="P19" s="57">
        <f t="shared" si="2"/>
        <v>85.053069355499986</v>
      </c>
      <c r="Q19" t="s">
        <v>39</v>
      </c>
      <c r="S19">
        <v>510</v>
      </c>
      <c r="T19">
        <v>210</v>
      </c>
      <c r="U19">
        <v>150</v>
      </c>
      <c r="V19">
        <v>70</v>
      </c>
      <c r="X19" s="57">
        <f t="shared" si="3"/>
        <v>260.90848424349997</v>
      </c>
    </row>
    <row r="20" spans="1:24" x14ac:dyDescent="0.25">
      <c r="A20" t="s">
        <v>341</v>
      </c>
      <c r="B20" s="15">
        <v>43950</v>
      </c>
      <c r="C20">
        <v>19</v>
      </c>
      <c r="D20">
        <v>69.900000000000006</v>
      </c>
      <c r="E20">
        <v>49</v>
      </c>
      <c r="F20" s="57">
        <f t="shared" si="0"/>
        <v>84.502354649999972</v>
      </c>
      <c r="G20" t="s">
        <v>43</v>
      </c>
      <c r="I20">
        <v>65.099999999999994</v>
      </c>
      <c r="J20">
        <v>47.4</v>
      </c>
      <c r="K20" s="57">
        <f t="shared" si="1"/>
        <v>73.643962265999974</v>
      </c>
      <c r="L20" t="s">
        <v>43</v>
      </c>
      <c r="N20">
        <v>63.3</v>
      </c>
      <c r="O20">
        <v>47.4</v>
      </c>
      <c r="P20" s="57">
        <f t="shared" si="2"/>
        <v>71.607723677999985</v>
      </c>
      <c r="Q20" t="s">
        <v>43</v>
      </c>
      <c r="S20">
        <v>390</v>
      </c>
      <c r="T20">
        <v>210</v>
      </c>
      <c r="U20">
        <v>190</v>
      </c>
      <c r="V20">
        <v>60</v>
      </c>
      <c r="X20" s="57">
        <f t="shared" si="3"/>
        <v>229.75404059399992</v>
      </c>
    </row>
    <row r="21" spans="1:24" x14ac:dyDescent="0.25">
      <c r="A21" t="s">
        <v>341</v>
      </c>
      <c r="B21" s="15">
        <v>43950</v>
      </c>
      <c r="C21">
        <v>20</v>
      </c>
      <c r="D21">
        <v>72.3</v>
      </c>
      <c r="E21">
        <v>50</v>
      </c>
      <c r="F21" s="57">
        <f t="shared" si="0"/>
        <v>91.00762499999999</v>
      </c>
      <c r="G21" t="s">
        <v>5</v>
      </c>
      <c r="I21">
        <v>70.099999999999994</v>
      </c>
      <c r="J21">
        <v>50</v>
      </c>
      <c r="K21" s="57">
        <f t="shared" si="1"/>
        <v>88.238374999999991</v>
      </c>
      <c r="L21" t="s">
        <v>5</v>
      </c>
      <c r="N21">
        <v>69.599999999999994</v>
      </c>
      <c r="O21">
        <v>47.9</v>
      </c>
      <c r="P21" s="57">
        <f t="shared" si="2"/>
        <v>80.404386275999983</v>
      </c>
      <c r="Q21" t="s">
        <v>4</v>
      </c>
      <c r="S21">
        <v>420</v>
      </c>
      <c r="T21">
        <v>270</v>
      </c>
      <c r="U21">
        <v>190</v>
      </c>
      <c r="V21">
        <v>50</v>
      </c>
      <c r="X21" s="57">
        <f t="shared" si="3"/>
        <v>259.65038627599995</v>
      </c>
    </row>
    <row r="22" spans="1:24" x14ac:dyDescent="0.25">
      <c r="A22" t="s">
        <v>341</v>
      </c>
      <c r="B22" s="15">
        <v>43950</v>
      </c>
      <c r="C22">
        <v>21</v>
      </c>
      <c r="D22">
        <v>71.3</v>
      </c>
      <c r="E22">
        <v>50</v>
      </c>
      <c r="F22" s="57">
        <f t="shared" si="0"/>
        <v>89.748874999999998</v>
      </c>
      <c r="G22" t="s">
        <v>43</v>
      </c>
      <c r="I22">
        <v>69.599999999999994</v>
      </c>
      <c r="J22">
        <v>50.7</v>
      </c>
      <c r="K22" s="57">
        <f t="shared" si="1"/>
        <v>90.079223363999986</v>
      </c>
      <c r="L22" t="s">
        <v>43</v>
      </c>
      <c r="N22">
        <v>69.599999999999994</v>
      </c>
      <c r="O22">
        <v>49.1</v>
      </c>
      <c r="P22" s="57">
        <f t="shared" si="2"/>
        <v>84.483461315999989</v>
      </c>
      <c r="Q22" t="s">
        <v>43</v>
      </c>
      <c r="S22">
        <v>570</v>
      </c>
      <c r="T22">
        <v>270</v>
      </c>
      <c r="U22">
        <v>14</v>
      </c>
      <c r="V22">
        <v>40</v>
      </c>
      <c r="X22" s="57">
        <f t="shared" si="3"/>
        <v>264.31155967999996</v>
      </c>
    </row>
    <row r="23" spans="1:24" x14ac:dyDescent="0.25">
      <c r="A23" t="s">
        <v>341</v>
      </c>
      <c r="B23" s="15">
        <v>43950</v>
      </c>
      <c r="C23">
        <v>22</v>
      </c>
      <c r="D23">
        <v>70</v>
      </c>
      <c r="E23">
        <v>48.8</v>
      </c>
      <c r="F23" s="57">
        <f t="shared" si="0"/>
        <v>83.933852799999983</v>
      </c>
      <c r="G23" t="s">
        <v>5</v>
      </c>
      <c r="I23">
        <v>69.5</v>
      </c>
      <c r="J23">
        <v>48.2</v>
      </c>
      <c r="K23" s="57">
        <f t="shared" si="1"/>
        <v>81.297718130000007</v>
      </c>
      <c r="L23" t="s">
        <v>5</v>
      </c>
      <c r="N23">
        <v>69</v>
      </c>
      <c r="O23">
        <v>37.799999999999997</v>
      </c>
      <c r="P23" s="57">
        <f t="shared" si="2"/>
        <v>49.640044859999982</v>
      </c>
      <c r="Q23" t="s">
        <v>5</v>
      </c>
      <c r="S23">
        <v>380</v>
      </c>
      <c r="T23">
        <v>180</v>
      </c>
      <c r="U23">
        <v>160</v>
      </c>
      <c r="V23">
        <v>30</v>
      </c>
      <c r="X23" s="57">
        <f t="shared" si="3"/>
        <v>214.87161578999996</v>
      </c>
    </row>
    <row r="24" spans="1:24" x14ac:dyDescent="0.25">
      <c r="A24" t="s">
        <v>341</v>
      </c>
      <c r="B24" s="15">
        <v>43950</v>
      </c>
      <c r="C24">
        <v>23</v>
      </c>
      <c r="D24">
        <v>73.599999999999994</v>
      </c>
      <c r="E24">
        <v>49.7</v>
      </c>
      <c r="F24" s="57">
        <f t="shared" si="0"/>
        <v>91.535607184</v>
      </c>
      <c r="G24" t="s">
        <v>43</v>
      </c>
      <c r="I24">
        <v>69.7</v>
      </c>
      <c r="J24">
        <v>49.4</v>
      </c>
      <c r="K24" s="57">
        <f t="shared" si="1"/>
        <v>85.641871821999999</v>
      </c>
      <c r="L24" t="s">
        <v>43</v>
      </c>
      <c r="N24">
        <v>69</v>
      </c>
      <c r="O24">
        <v>48.7</v>
      </c>
      <c r="P24" s="57">
        <f t="shared" si="2"/>
        <v>82.396068135000007</v>
      </c>
      <c r="Q24" t="s">
        <v>43</v>
      </c>
      <c r="S24">
        <v>380</v>
      </c>
      <c r="T24">
        <v>22</v>
      </c>
      <c r="U24">
        <v>175</v>
      </c>
      <c r="V24">
        <v>55</v>
      </c>
      <c r="X24" s="57">
        <f t="shared" si="3"/>
        <v>259.57354714100001</v>
      </c>
    </row>
    <row r="25" spans="1:24" x14ac:dyDescent="0.25">
      <c r="A25" t="s">
        <v>341</v>
      </c>
      <c r="B25" s="15">
        <v>43950</v>
      </c>
      <c r="C25">
        <v>24</v>
      </c>
      <c r="D25">
        <v>71.599999999999994</v>
      </c>
      <c r="E25">
        <v>49.9</v>
      </c>
      <c r="F25" s="57">
        <f t="shared" si="0"/>
        <v>89.766354505999971</v>
      </c>
      <c r="G25" t="s">
        <v>344</v>
      </c>
      <c r="I25">
        <v>69.900000000000006</v>
      </c>
      <c r="J25">
        <v>49.7</v>
      </c>
      <c r="K25" s="57">
        <f t="shared" si="1"/>
        <v>86.933953018499992</v>
      </c>
      <c r="L25" t="s">
        <v>344</v>
      </c>
      <c r="N25">
        <v>67.099999999999994</v>
      </c>
      <c r="O25">
        <v>47.8</v>
      </c>
      <c r="P25" s="57">
        <f t="shared" si="2"/>
        <v>77.192976673999979</v>
      </c>
      <c r="Q25" t="s">
        <v>345</v>
      </c>
      <c r="S25">
        <v>410</v>
      </c>
      <c r="T25">
        <v>210</v>
      </c>
      <c r="U25">
        <v>160</v>
      </c>
      <c r="V25">
        <v>45</v>
      </c>
      <c r="X25" s="57">
        <f t="shared" si="3"/>
        <v>253.89328419849994</v>
      </c>
    </row>
    <row r="26" spans="1:24" x14ac:dyDescent="0.25">
      <c r="A26" t="s">
        <v>341</v>
      </c>
      <c r="B26" s="15">
        <v>43950</v>
      </c>
      <c r="C26">
        <v>25</v>
      </c>
      <c r="D26">
        <v>70.7</v>
      </c>
      <c r="E26">
        <v>48.2</v>
      </c>
      <c r="F26" s="57">
        <f t="shared" si="0"/>
        <v>82.701419737999998</v>
      </c>
      <c r="G26" t="s">
        <v>43</v>
      </c>
      <c r="I26">
        <v>68.7</v>
      </c>
      <c r="J26">
        <v>49.3</v>
      </c>
      <c r="K26" s="57">
        <f t="shared" si="1"/>
        <v>84.071742820499992</v>
      </c>
      <c r="L26" t="s">
        <v>43</v>
      </c>
      <c r="N26">
        <v>67.2</v>
      </c>
      <c r="O26">
        <v>48.6</v>
      </c>
      <c r="P26" s="57">
        <f t="shared" si="2"/>
        <v>79.917388992000014</v>
      </c>
      <c r="Q26" t="s">
        <v>43</v>
      </c>
      <c r="S26">
        <v>490</v>
      </c>
      <c r="T26">
        <v>250</v>
      </c>
      <c r="U26">
        <v>170</v>
      </c>
      <c r="V26">
        <v>60</v>
      </c>
      <c r="X26" s="57">
        <f t="shared" si="3"/>
        <v>246.6905515505</v>
      </c>
    </row>
    <row r="27" spans="1:24" x14ac:dyDescent="0.25">
      <c r="A27" t="s">
        <v>341</v>
      </c>
      <c r="B27" s="15">
        <v>43950</v>
      </c>
      <c r="C27">
        <v>26</v>
      </c>
      <c r="D27">
        <v>75.5</v>
      </c>
      <c r="E27">
        <v>48.1</v>
      </c>
      <c r="F27" s="57">
        <f t="shared" si="0"/>
        <v>87.950148942499993</v>
      </c>
      <c r="G27" t="s">
        <v>43</v>
      </c>
      <c r="I27">
        <v>73.900000000000006</v>
      </c>
      <c r="J27">
        <v>49.2</v>
      </c>
      <c r="K27" s="57">
        <f t="shared" si="1"/>
        <v>90.068746536000006</v>
      </c>
      <c r="L27" t="s">
        <v>43</v>
      </c>
      <c r="N27">
        <v>68</v>
      </c>
      <c r="O27">
        <v>48.1</v>
      </c>
      <c r="P27" s="57">
        <f t="shared" si="2"/>
        <v>79.213379180000004</v>
      </c>
      <c r="Q27" t="s">
        <v>43</v>
      </c>
      <c r="S27">
        <v>410</v>
      </c>
      <c r="T27">
        <v>230</v>
      </c>
      <c r="U27">
        <v>140</v>
      </c>
      <c r="V27">
        <v>50</v>
      </c>
      <c r="X27" s="57">
        <f t="shared" si="3"/>
        <v>257.23227465849999</v>
      </c>
    </row>
    <row r="28" spans="1:24" x14ac:dyDescent="0.25">
      <c r="A28" t="s">
        <v>341</v>
      </c>
      <c r="B28" s="15">
        <v>43950</v>
      </c>
      <c r="C28">
        <v>27</v>
      </c>
      <c r="D28">
        <v>71.7</v>
      </c>
      <c r="E28">
        <v>50.5</v>
      </c>
      <c r="F28" s="57">
        <f t="shared" si="0"/>
        <v>92.066447737499999</v>
      </c>
      <c r="G28" t="s">
        <v>39</v>
      </c>
      <c r="I28">
        <v>66.599999999999994</v>
      </c>
      <c r="J28">
        <v>48.5</v>
      </c>
      <c r="K28" s="57">
        <f t="shared" si="1"/>
        <v>78.878234474999971</v>
      </c>
      <c r="L28" t="s">
        <v>39</v>
      </c>
      <c r="N28">
        <v>64.7</v>
      </c>
      <c r="O28">
        <v>47</v>
      </c>
      <c r="P28" s="57">
        <f t="shared" si="2"/>
        <v>71.961378050000008</v>
      </c>
      <c r="Q28" t="s">
        <v>5</v>
      </c>
      <c r="S28">
        <v>590</v>
      </c>
      <c r="T28">
        <v>19</v>
      </c>
      <c r="U28">
        <v>260</v>
      </c>
      <c r="V28">
        <v>65</v>
      </c>
      <c r="X28" s="57">
        <f t="shared" si="3"/>
        <v>242.90606026249998</v>
      </c>
    </row>
    <row r="29" spans="1:24" x14ac:dyDescent="0.25">
      <c r="A29" t="s">
        <v>341</v>
      </c>
      <c r="B29" s="15">
        <v>43950</v>
      </c>
      <c r="C29">
        <v>28</v>
      </c>
      <c r="D29">
        <v>70.099999999999994</v>
      </c>
      <c r="E29">
        <v>51</v>
      </c>
      <c r="F29" s="57">
        <f t="shared" si="0"/>
        <v>91.803205349999971</v>
      </c>
      <c r="G29" t="s">
        <v>39</v>
      </c>
      <c r="I29">
        <v>69.400000000000006</v>
      </c>
      <c r="J29">
        <v>50</v>
      </c>
      <c r="K29" s="57">
        <f t="shared" si="1"/>
        <v>87.357249999999993</v>
      </c>
      <c r="L29" t="s">
        <v>39</v>
      </c>
      <c r="N29">
        <v>68.400000000000006</v>
      </c>
      <c r="O29">
        <v>49.4</v>
      </c>
      <c r="P29" s="57">
        <f t="shared" si="2"/>
        <v>84.044534183999986</v>
      </c>
      <c r="Q29" t="s">
        <v>5</v>
      </c>
      <c r="S29">
        <v>480</v>
      </c>
      <c r="T29">
        <v>26</v>
      </c>
      <c r="U29">
        <v>11</v>
      </c>
      <c r="V29">
        <v>75</v>
      </c>
      <c r="X29" s="57">
        <f t="shared" si="3"/>
        <v>263.20498953399994</v>
      </c>
    </row>
    <row r="30" spans="1:24" x14ac:dyDescent="0.25">
      <c r="A30" t="s">
        <v>341</v>
      </c>
      <c r="B30" s="15">
        <v>43950</v>
      </c>
      <c r="C30">
        <v>29</v>
      </c>
      <c r="D30">
        <v>67.3</v>
      </c>
      <c r="E30">
        <v>51.1</v>
      </c>
      <c r="F30" s="57">
        <f t="shared" si="0"/>
        <v>88.482287015499992</v>
      </c>
      <c r="G30" t="s">
        <v>5</v>
      </c>
      <c r="I30">
        <v>65</v>
      </c>
      <c r="J30">
        <v>50.4</v>
      </c>
      <c r="K30" s="57">
        <f t="shared" si="1"/>
        <v>83.133086399999982</v>
      </c>
      <c r="L30" t="s">
        <v>5</v>
      </c>
      <c r="N30">
        <v>63.7</v>
      </c>
      <c r="O30">
        <v>54</v>
      </c>
      <c r="P30" s="57">
        <f t="shared" si="2"/>
        <v>93.524722199999999</v>
      </c>
      <c r="Q30" t="s">
        <v>5</v>
      </c>
      <c r="S30">
        <v>410</v>
      </c>
      <c r="T30">
        <v>200</v>
      </c>
      <c r="U30">
        <v>140</v>
      </c>
      <c r="V30">
        <v>30</v>
      </c>
      <c r="X30" s="57">
        <f t="shared" si="3"/>
        <v>265.14009561549994</v>
      </c>
    </row>
    <row r="31" spans="1:24" x14ac:dyDescent="0.25">
      <c r="A31" t="s">
        <v>341</v>
      </c>
      <c r="B31" s="15">
        <v>43950</v>
      </c>
      <c r="C31">
        <v>30</v>
      </c>
      <c r="D31">
        <v>72.3</v>
      </c>
      <c r="E31">
        <v>49.5</v>
      </c>
      <c r="F31" s="57">
        <f t="shared" si="0"/>
        <v>89.196573262499996</v>
      </c>
      <c r="G31" t="s">
        <v>5</v>
      </c>
      <c r="I31">
        <v>68.7</v>
      </c>
      <c r="J31">
        <v>48.9</v>
      </c>
      <c r="K31" s="57">
        <f t="shared" si="1"/>
        <v>82.713029944499979</v>
      </c>
      <c r="L31" t="s">
        <v>5</v>
      </c>
      <c r="N31">
        <v>69.5</v>
      </c>
      <c r="O31">
        <v>50.2</v>
      </c>
      <c r="P31" s="57">
        <f t="shared" si="2"/>
        <v>88.184389729999992</v>
      </c>
      <c r="Q31" t="s">
        <v>4</v>
      </c>
      <c r="S31">
        <v>540</v>
      </c>
      <c r="T31">
        <v>210</v>
      </c>
      <c r="U31">
        <v>210</v>
      </c>
      <c r="V31">
        <v>50</v>
      </c>
      <c r="X31" s="57">
        <f t="shared" si="3"/>
        <v>260.09399293699994</v>
      </c>
    </row>
    <row r="32" spans="1:24" x14ac:dyDescent="0.25">
      <c r="A32" t="s">
        <v>346</v>
      </c>
      <c r="B32" s="15">
        <v>43950</v>
      </c>
      <c r="C32">
        <v>1</v>
      </c>
      <c r="D32">
        <v>71</v>
      </c>
      <c r="E32">
        <v>52.1</v>
      </c>
      <c r="F32" s="57">
        <f t="shared" si="0"/>
        <v>97.036085884999991</v>
      </c>
      <c r="G32" t="s">
        <v>342</v>
      </c>
      <c r="H32">
        <v>66.7</v>
      </c>
      <c r="I32">
        <v>70.599999999999994</v>
      </c>
      <c r="J32">
        <v>49.7</v>
      </c>
      <c r="K32" s="57">
        <f t="shared" si="1"/>
        <v>87.804536238999987</v>
      </c>
      <c r="L32" t="s">
        <v>342</v>
      </c>
      <c r="M32">
        <v>76.599999999999994</v>
      </c>
      <c r="N32">
        <v>69.8</v>
      </c>
      <c r="O32">
        <v>48.4</v>
      </c>
      <c r="P32" s="57">
        <f t="shared" si="2"/>
        <v>82.327631407999974</v>
      </c>
      <c r="Q32" t="s">
        <v>343</v>
      </c>
      <c r="R32">
        <v>74.7</v>
      </c>
      <c r="S32">
        <v>360</v>
      </c>
      <c r="T32">
        <v>230</v>
      </c>
      <c r="U32">
        <v>40</v>
      </c>
      <c r="V32">
        <v>60</v>
      </c>
      <c r="X32" s="57">
        <f t="shared" si="3"/>
        <v>267.16825353199999</v>
      </c>
    </row>
    <row r="33" spans="1:25" x14ac:dyDescent="0.25">
      <c r="A33" t="s">
        <v>346</v>
      </c>
      <c r="B33" s="15">
        <v>43950</v>
      </c>
      <c r="C33">
        <v>2</v>
      </c>
      <c r="D33">
        <v>68.2</v>
      </c>
      <c r="E33">
        <v>49.7</v>
      </c>
      <c r="F33" s="57">
        <f t="shared" si="0"/>
        <v>84.819679483000002</v>
      </c>
      <c r="G33" t="s">
        <v>43</v>
      </c>
      <c r="H33">
        <v>82.5</v>
      </c>
      <c r="I33">
        <v>69</v>
      </c>
      <c r="J33">
        <v>49.4</v>
      </c>
      <c r="K33" s="57">
        <f t="shared" si="1"/>
        <v>84.781766939999983</v>
      </c>
      <c r="L33" t="s">
        <v>43</v>
      </c>
      <c r="M33">
        <v>82.4</v>
      </c>
      <c r="N33">
        <v>68</v>
      </c>
      <c r="O33">
        <v>49.1</v>
      </c>
      <c r="P33" s="57">
        <f t="shared" si="2"/>
        <v>82.541312780000013</v>
      </c>
      <c r="Q33" t="s">
        <v>43</v>
      </c>
      <c r="R33">
        <v>76.8</v>
      </c>
      <c r="S33">
        <v>350</v>
      </c>
      <c r="T33">
        <v>210</v>
      </c>
      <c r="U33">
        <v>10</v>
      </c>
      <c r="V33">
        <v>60</v>
      </c>
      <c r="X33" s="57">
        <f t="shared" si="3"/>
        <v>252.14275920299997</v>
      </c>
    </row>
    <row r="34" spans="1:25" x14ac:dyDescent="0.25">
      <c r="A34" t="s">
        <v>346</v>
      </c>
      <c r="B34" s="15">
        <v>43950</v>
      </c>
      <c r="C34">
        <v>3</v>
      </c>
      <c r="D34">
        <v>73.099999999999994</v>
      </c>
      <c r="E34">
        <v>51</v>
      </c>
      <c r="F34" s="57">
        <f t="shared" si="0"/>
        <v>95.732015849999982</v>
      </c>
      <c r="G34" t="s">
        <v>343</v>
      </c>
      <c r="H34">
        <v>87.6</v>
      </c>
      <c r="I34">
        <v>69.7</v>
      </c>
      <c r="J34">
        <v>51.2</v>
      </c>
      <c r="K34" s="57">
        <f t="shared" si="1"/>
        <v>91.996684287999997</v>
      </c>
      <c r="L34" t="s">
        <v>343</v>
      </c>
      <c r="M34">
        <v>84.3</v>
      </c>
      <c r="N34">
        <v>67.3</v>
      </c>
      <c r="O34">
        <v>48.2</v>
      </c>
      <c r="P34" s="57">
        <f t="shared" si="2"/>
        <v>78.724265181999982</v>
      </c>
      <c r="Q34" t="s">
        <v>343</v>
      </c>
      <c r="R34">
        <v>75</v>
      </c>
      <c r="S34">
        <v>540</v>
      </c>
      <c r="T34">
        <v>240</v>
      </c>
      <c r="U34">
        <v>80</v>
      </c>
      <c r="V34">
        <v>70</v>
      </c>
      <c r="X34" s="57">
        <f t="shared" si="3"/>
        <v>266.45296531999998</v>
      </c>
    </row>
    <row r="35" spans="1:25" x14ac:dyDescent="0.25">
      <c r="A35" t="s">
        <v>346</v>
      </c>
      <c r="B35" s="15">
        <v>43950</v>
      </c>
      <c r="C35">
        <v>4</v>
      </c>
      <c r="D35">
        <v>71.400000000000006</v>
      </c>
      <c r="E35">
        <v>50.4</v>
      </c>
      <c r="F35" s="57">
        <f t="shared" si="0"/>
        <v>91.31849798399999</v>
      </c>
      <c r="G35" t="s">
        <v>43</v>
      </c>
      <c r="H35">
        <v>88.1</v>
      </c>
      <c r="I35">
        <v>70.3</v>
      </c>
      <c r="J35">
        <v>49.2</v>
      </c>
      <c r="K35" s="57">
        <f t="shared" si="1"/>
        <v>85.681094471999998</v>
      </c>
      <c r="L35" t="s">
        <v>43</v>
      </c>
      <c r="M35">
        <v>82</v>
      </c>
      <c r="N35">
        <v>67.599999999999994</v>
      </c>
      <c r="O35">
        <v>48.7</v>
      </c>
      <c r="P35" s="57">
        <f t="shared" si="2"/>
        <v>80.724263853999986</v>
      </c>
      <c r="Q35" t="s">
        <v>43</v>
      </c>
      <c r="R35">
        <v>77.099999999999994</v>
      </c>
      <c r="S35">
        <v>450</v>
      </c>
      <c r="T35">
        <v>210</v>
      </c>
      <c r="U35">
        <v>70</v>
      </c>
      <c r="V35">
        <v>40</v>
      </c>
      <c r="X35" s="57">
        <f t="shared" si="3"/>
        <v>257.72385630999997</v>
      </c>
    </row>
    <row r="36" spans="1:25" x14ac:dyDescent="0.25">
      <c r="A36" t="s">
        <v>346</v>
      </c>
      <c r="B36" s="15">
        <v>43950</v>
      </c>
      <c r="C36">
        <v>5</v>
      </c>
      <c r="D36">
        <v>70.900000000000006</v>
      </c>
      <c r="E36">
        <v>49.7</v>
      </c>
      <c r="F36" s="57">
        <f t="shared" si="0"/>
        <v>88.177643333500001</v>
      </c>
      <c r="G36" t="s">
        <v>343</v>
      </c>
      <c r="H36">
        <v>81.2</v>
      </c>
      <c r="I36">
        <v>68.7</v>
      </c>
      <c r="J36">
        <v>49.9</v>
      </c>
      <c r="K36" s="57">
        <f t="shared" si="1"/>
        <v>86.130566404499987</v>
      </c>
      <c r="L36" t="s">
        <v>343</v>
      </c>
      <c r="M36">
        <v>79.599999999999994</v>
      </c>
      <c r="N36">
        <v>69.8</v>
      </c>
      <c r="O36">
        <v>47.7</v>
      </c>
      <c r="P36" s="57">
        <f t="shared" si="2"/>
        <v>79.963474347000002</v>
      </c>
      <c r="Q36" t="s">
        <v>43</v>
      </c>
      <c r="R36">
        <v>73.7</v>
      </c>
      <c r="S36">
        <v>360</v>
      </c>
      <c r="T36">
        <v>220</v>
      </c>
      <c r="U36">
        <v>40</v>
      </c>
      <c r="V36">
        <v>30</v>
      </c>
      <c r="X36" s="57">
        <f t="shared" si="3"/>
        <v>254.271684085</v>
      </c>
    </row>
    <row r="37" spans="1:25" x14ac:dyDescent="0.25">
      <c r="A37" t="s">
        <v>346</v>
      </c>
      <c r="B37" s="15">
        <v>43950</v>
      </c>
      <c r="C37">
        <v>6</v>
      </c>
      <c r="D37">
        <v>74.900000000000006</v>
      </c>
      <c r="E37">
        <v>48.3</v>
      </c>
      <c r="F37" s="57">
        <f t="shared" si="0"/>
        <v>87.97829761349999</v>
      </c>
      <c r="G37" t="s">
        <v>343</v>
      </c>
      <c r="H37">
        <v>72.2</v>
      </c>
      <c r="I37">
        <v>70</v>
      </c>
      <c r="J37">
        <v>48.4</v>
      </c>
      <c r="K37" s="57">
        <f t="shared" si="1"/>
        <v>82.563527199999982</v>
      </c>
      <c r="L37" t="s">
        <v>343</v>
      </c>
      <c r="M37">
        <v>72</v>
      </c>
      <c r="N37">
        <v>66.400000000000006</v>
      </c>
      <c r="O37">
        <v>47.2</v>
      </c>
      <c r="P37" s="57">
        <f t="shared" si="2"/>
        <v>74.482038016000018</v>
      </c>
      <c r="Q37" t="s">
        <v>343</v>
      </c>
      <c r="R37">
        <v>67.099999999999994</v>
      </c>
      <c r="S37">
        <v>290</v>
      </c>
      <c r="T37">
        <v>180</v>
      </c>
      <c r="U37">
        <v>60</v>
      </c>
      <c r="V37">
        <v>60</v>
      </c>
      <c r="X37" s="57">
        <f t="shared" si="3"/>
        <v>245.02386282949999</v>
      </c>
    </row>
    <row r="38" spans="1:25" x14ac:dyDescent="0.25">
      <c r="A38" t="s">
        <v>346</v>
      </c>
      <c r="B38" s="15">
        <v>43950</v>
      </c>
      <c r="C38">
        <v>7</v>
      </c>
      <c r="D38">
        <v>77.599999999999994</v>
      </c>
      <c r="E38">
        <v>47.9</v>
      </c>
      <c r="F38" s="57">
        <f t="shared" si="0"/>
        <v>89.646269755999981</v>
      </c>
      <c r="G38" t="s">
        <v>4</v>
      </c>
      <c r="H38">
        <v>88.9</v>
      </c>
      <c r="I38">
        <v>73.2</v>
      </c>
      <c r="J38">
        <v>47.7</v>
      </c>
      <c r="K38" s="57">
        <f t="shared" si="1"/>
        <v>83.858543298000001</v>
      </c>
      <c r="L38" t="s">
        <v>4</v>
      </c>
      <c r="M38">
        <v>85.1</v>
      </c>
      <c r="N38">
        <v>70</v>
      </c>
      <c r="O38">
        <v>47</v>
      </c>
      <c r="P38" s="57">
        <f t="shared" si="2"/>
        <v>77.856204999999989</v>
      </c>
      <c r="Q38" t="s">
        <v>3</v>
      </c>
      <c r="R38">
        <v>83.3</v>
      </c>
      <c r="S38">
        <v>370</v>
      </c>
      <c r="T38">
        <v>200</v>
      </c>
      <c r="U38">
        <v>70</v>
      </c>
      <c r="V38">
        <v>60</v>
      </c>
      <c r="X38" s="57">
        <f t="shared" si="3"/>
        <v>251.36101805399997</v>
      </c>
    </row>
    <row r="39" spans="1:25" x14ac:dyDescent="0.25">
      <c r="A39" t="s">
        <v>346</v>
      </c>
      <c r="B39" s="15">
        <v>43950</v>
      </c>
      <c r="C39">
        <v>8</v>
      </c>
      <c r="D39">
        <v>77.900000000000006</v>
      </c>
      <c r="E39">
        <v>51.1</v>
      </c>
      <c r="F39" s="57">
        <f t="shared" si="0"/>
        <v>102.41857590650001</v>
      </c>
      <c r="G39" t="s">
        <v>343</v>
      </c>
      <c r="H39">
        <v>83.9</v>
      </c>
      <c r="I39">
        <v>74</v>
      </c>
      <c r="J39">
        <v>50.9</v>
      </c>
      <c r="K39" s="57">
        <f t="shared" si="1"/>
        <v>96.530989789999978</v>
      </c>
      <c r="L39" t="s">
        <v>343</v>
      </c>
      <c r="M39">
        <v>80.400000000000006</v>
      </c>
      <c r="N39">
        <v>70.7</v>
      </c>
      <c r="O39">
        <v>47.6</v>
      </c>
      <c r="P39" s="57">
        <f t="shared" si="2"/>
        <v>80.655278311999993</v>
      </c>
      <c r="Q39" t="s">
        <v>343</v>
      </c>
      <c r="R39">
        <v>69.099999999999994</v>
      </c>
      <c r="S39">
        <v>400</v>
      </c>
      <c r="T39">
        <v>150</v>
      </c>
      <c r="U39">
        <v>95</v>
      </c>
      <c r="V39">
        <v>50</v>
      </c>
      <c r="X39" s="57">
        <f t="shared" si="3"/>
        <v>279.60484400849998</v>
      </c>
    </row>
    <row r="40" spans="1:25" x14ac:dyDescent="0.25">
      <c r="A40" t="s">
        <v>346</v>
      </c>
      <c r="B40" s="15">
        <v>43950</v>
      </c>
      <c r="C40">
        <v>9</v>
      </c>
      <c r="D40">
        <v>73.400000000000006</v>
      </c>
      <c r="E40">
        <v>48.4</v>
      </c>
      <c r="F40" s="57">
        <f t="shared" si="0"/>
        <v>86.573755663999975</v>
      </c>
      <c r="G40" t="s">
        <v>39</v>
      </c>
      <c r="H40">
        <v>86.4</v>
      </c>
      <c r="I40">
        <v>69.400000000000006</v>
      </c>
      <c r="J40">
        <v>47.8</v>
      </c>
      <c r="K40" s="57">
        <f t="shared" si="1"/>
        <v>79.838935635999988</v>
      </c>
      <c r="L40" t="s">
        <v>39</v>
      </c>
      <c r="M40">
        <v>79</v>
      </c>
      <c r="N40">
        <v>67.2</v>
      </c>
      <c r="O40">
        <v>45.9</v>
      </c>
      <c r="P40" s="57">
        <f t="shared" si="2"/>
        <v>71.284337711999996</v>
      </c>
      <c r="Q40" t="s">
        <v>39</v>
      </c>
      <c r="R40">
        <v>71.3</v>
      </c>
      <c r="S40">
        <v>500</v>
      </c>
      <c r="T40">
        <v>240</v>
      </c>
      <c r="U40">
        <v>110</v>
      </c>
      <c r="V40">
        <v>70</v>
      </c>
      <c r="X40" s="57">
        <f t="shared" si="3"/>
        <v>237.69702901199994</v>
      </c>
    </row>
    <row r="41" spans="1:25" x14ac:dyDescent="0.25">
      <c r="A41" t="s">
        <v>346</v>
      </c>
      <c r="B41" s="15">
        <v>43950</v>
      </c>
      <c r="C41">
        <v>10</v>
      </c>
      <c r="D41">
        <v>68</v>
      </c>
      <c r="E41">
        <v>49.4</v>
      </c>
      <c r="F41" s="57">
        <f t="shared" si="0"/>
        <v>83.553045679999997</v>
      </c>
      <c r="G41" t="s">
        <v>343</v>
      </c>
      <c r="H41">
        <v>82.1</v>
      </c>
      <c r="I41">
        <v>67.599999999999994</v>
      </c>
      <c r="J41">
        <v>49.5</v>
      </c>
      <c r="K41" s="57">
        <f t="shared" si="1"/>
        <v>83.398179149999976</v>
      </c>
      <c r="L41" t="s">
        <v>343</v>
      </c>
      <c r="M41">
        <v>79.400000000000006</v>
      </c>
      <c r="N41">
        <v>68.599999999999994</v>
      </c>
      <c r="O41">
        <v>46.7</v>
      </c>
      <c r="P41" s="57">
        <f t="shared" si="2"/>
        <v>75.328158689000006</v>
      </c>
      <c r="Q41" t="s">
        <v>43</v>
      </c>
      <c r="R41">
        <v>74.2</v>
      </c>
      <c r="S41">
        <v>450</v>
      </c>
      <c r="T41">
        <v>200</v>
      </c>
      <c r="U41">
        <v>150</v>
      </c>
      <c r="V41">
        <v>50</v>
      </c>
      <c r="X41" s="57">
        <f t="shared" si="3"/>
        <v>242.27938351899996</v>
      </c>
    </row>
    <row r="42" spans="1:25" x14ac:dyDescent="0.25">
      <c r="A42" t="s">
        <v>346</v>
      </c>
      <c r="B42" s="15">
        <v>43950</v>
      </c>
      <c r="C42">
        <v>11</v>
      </c>
      <c r="D42">
        <v>69.900000000000006</v>
      </c>
      <c r="E42">
        <v>50.3</v>
      </c>
      <c r="F42" s="57">
        <f t="shared" si="0"/>
        <v>89.045632018499973</v>
      </c>
      <c r="G42" t="s">
        <v>343</v>
      </c>
      <c r="H42">
        <v>75.099999999999994</v>
      </c>
      <c r="I42">
        <v>71.2</v>
      </c>
      <c r="J42">
        <v>48.2</v>
      </c>
      <c r="K42" s="57">
        <f t="shared" si="1"/>
        <v>83.286295407999987</v>
      </c>
      <c r="L42" t="s">
        <v>343</v>
      </c>
      <c r="M42">
        <v>72.099999999999994</v>
      </c>
      <c r="N42">
        <v>81</v>
      </c>
      <c r="O42">
        <v>46.6</v>
      </c>
      <c r="P42" s="57">
        <f t="shared" si="2"/>
        <v>88.563817259999993</v>
      </c>
      <c r="Q42" t="s">
        <v>343</v>
      </c>
      <c r="R42">
        <v>69.3</v>
      </c>
      <c r="S42">
        <v>430</v>
      </c>
      <c r="T42">
        <v>160</v>
      </c>
      <c r="U42">
        <v>90</v>
      </c>
      <c r="V42">
        <v>50</v>
      </c>
      <c r="X42" s="57">
        <f t="shared" si="3"/>
        <v>260.89574468649994</v>
      </c>
    </row>
    <row r="43" spans="1:25" x14ac:dyDescent="0.25">
      <c r="A43" t="s">
        <v>346</v>
      </c>
      <c r="B43" s="15">
        <v>43950</v>
      </c>
      <c r="C43">
        <v>12</v>
      </c>
      <c r="D43">
        <v>72.099999999999994</v>
      </c>
      <c r="E43">
        <v>50.3</v>
      </c>
      <c r="F43" s="57">
        <f t="shared" si="0"/>
        <v>91.848212711499954</v>
      </c>
      <c r="G43" t="s">
        <v>43</v>
      </c>
      <c r="H43">
        <v>85.9</v>
      </c>
      <c r="I43">
        <v>67.8</v>
      </c>
      <c r="J43">
        <v>50.6</v>
      </c>
      <c r="K43" s="57">
        <f t="shared" si="1"/>
        <v>87.403777427999998</v>
      </c>
      <c r="L43" t="s">
        <v>43</v>
      </c>
      <c r="M43">
        <v>84.5</v>
      </c>
      <c r="N43">
        <v>69.7</v>
      </c>
      <c r="O43">
        <v>48.4</v>
      </c>
      <c r="P43" s="57">
        <f t="shared" si="2"/>
        <v>82.209683511999998</v>
      </c>
      <c r="Q43" t="s">
        <v>43</v>
      </c>
      <c r="R43">
        <v>79.2</v>
      </c>
      <c r="S43">
        <v>310</v>
      </c>
      <c r="T43">
        <v>240</v>
      </c>
      <c r="U43">
        <v>30</v>
      </c>
      <c r="V43">
        <v>65</v>
      </c>
      <c r="X43" s="57">
        <f t="shared" si="3"/>
        <v>261.46167365149995</v>
      </c>
    </row>
    <row r="44" spans="1:25" x14ac:dyDescent="0.25">
      <c r="A44" t="s">
        <v>346</v>
      </c>
      <c r="B44" s="15">
        <v>43950</v>
      </c>
      <c r="C44">
        <v>13</v>
      </c>
      <c r="D44">
        <v>71.8</v>
      </c>
      <c r="E44">
        <v>49.6</v>
      </c>
      <c r="F44" s="57">
        <f t="shared" si="0"/>
        <v>88.93798220799998</v>
      </c>
      <c r="G44" t="s">
        <v>39</v>
      </c>
      <c r="H44">
        <v>85.8</v>
      </c>
      <c r="I44">
        <v>68.099999999999994</v>
      </c>
      <c r="J44">
        <v>50.4</v>
      </c>
      <c r="K44" s="57">
        <f t="shared" si="1"/>
        <v>87.097895135999991</v>
      </c>
      <c r="L44" t="s">
        <v>39</v>
      </c>
      <c r="M44">
        <v>83.4</v>
      </c>
      <c r="N44">
        <v>65.099999999999994</v>
      </c>
      <c r="O44">
        <v>48.6</v>
      </c>
      <c r="P44" s="57">
        <f t="shared" si="2"/>
        <v>77.419970585999991</v>
      </c>
      <c r="Q44" t="s">
        <v>39</v>
      </c>
      <c r="R44">
        <v>75.7</v>
      </c>
      <c r="S44">
        <v>470</v>
      </c>
      <c r="T44">
        <v>220</v>
      </c>
      <c r="U44">
        <v>130</v>
      </c>
      <c r="V44">
        <v>60</v>
      </c>
      <c r="X44" s="57">
        <f t="shared" si="3"/>
        <v>253.45584792999995</v>
      </c>
    </row>
    <row r="45" spans="1:25" x14ac:dyDescent="0.25">
      <c r="A45" t="s">
        <v>346</v>
      </c>
      <c r="B45" s="15">
        <v>43950</v>
      </c>
      <c r="C45">
        <v>14</v>
      </c>
      <c r="D45">
        <v>73.400000000000006</v>
      </c>
      <c r="E45">
        <v>51.2</v>
      </c>
      <c r="F45" s="57">
        <f t="shared" si="0"/>
        <v>96.88029593600001</v>
      </c>
      <c r="G45" t="s">
        <v>343</v>
      </c>
      <c r="H45">
        <v>86</v>
      </c>
      <c r="I45">
        <v>71.400000000000006</v>
      </c>
      <c r="J45">
        <v>51.7</v>
      </c>
      <c r="K45" s="57">
        <f t="shared" si="1"/>
        <v>96.090128211000021</v>
      </c>
      <c r="L45" t="s">
        <v>343</v>
      </c>
      <c r="M45">
        <v>83</v>
      </c>
      <c r="N45">
        <v>66.8</v>
      </c>
      <c r="O45">
        <v>48.9</v>
      </c>
      <c r="P45" s="57">
        <f t="shared" si="2"/>
        <v>80.42547889799998</v>
      </c>
      <c r="Q45" t="s">
        <v>343</v>
      </c>
      <c r="R45">
        <v>73.2</v>
      </c>
      <c r="S45">
        <v>500</v>
      </c>
      <c r="T45">
        <v>240</v>
      </c>
      <c r="U45">
        <v>130</v>
      </c>
      <c r="V45">
        <v>55</v>
      </c>
      <c r="X45" s="57">
        <f t="shared" si="3"/>
        <v>273.39590304500001</v>
      </c>
      <c r="Y45" s="80"/>
    </row>
    <row r="46" spans="1:25" x14ac:dyDescent="0.25">
      <c r="A46" t="s">
        <v>346</v>
      </c>
      <c r="B46" s="15">
        <v>43950</v>
      </c>
      <c r="C46">
        <v>15</v>
      </c>
      <c r="D46">
        <v>73.7</v>
      </c>
      <c r="E46">
        <v>49.9</v>
      </c>
      <c r="F46" s="57">
        <f t="shared" si="0"/>
        <v>92.399166579499976</v>
      </c>
      <c r="G46" t="s">
        <v>343</v>
      </c>
      <c r="H46">
        <v>78.900000000000006</v>
      </c>
      <c r="I46">
        <v>71.599999999999994</v>
      </c>
      <c r="J46">
        <v>49.6</v>
      </c>
      <c r="K46" s="57">
        <f t="shared" si="1"/>
        <v>88.690244096000001</v>
      </c>
      <c r="L46" t="s">
        <v>343</v>
      </c>
      <c r="M46">
        <v>77.8</v>
      </c>
      <c r="N46">
        <v>71.400000000000006</v>
      </c>
      <c r="O46">
        <v>48.3</v>
      </c>
      <c r="P46" s="57">
        <f t="shared" si="2"/>
        <v>83.867162210999993</v>
      </c>
      <c r="Q46" t="s">
        <v>343</v>
      </c>
      <c r="R46">
        <v>71.7</v>
      </c>
      <c r="S46">
        <v>460</v>
      </c>
      <c r="T46">
        <v>240</v>
      </c>
      <c r="U46">
        <v>120</v>
      </c>
      <c r="V46">
        <v>60</v>
      </c>
      <c r="X46" s="57">
        <f t="shared" si="3"/>
        <v>264.9565728865</v>
      </c>
      <c r="Y46" s="35"/>
    </row>
    <row r="47" spans="1:25" x14ac:dyDescent="0.25">
      <c r="A47" t="s">
        <v>346</v>
      </c>
      <c r="B47" s="15">
        <v>43950</v>
      </c>
      <c r="C47">
        <v>16</v>
      </c>
      <c r="D47">
        <v>74.5</v>
      </c>
      <c r="E47">
        <v>49.2</v>
      </c>
      <c r="F47" s="57">
        <f t="shared" si="0"/>
        <v>90.800021880000003</v>
      </c>
      <c r="G47" t="s">
        <v>342</v>
      </c>
      <c r="H47">
        <v>80.8</v>
      </c>
      <c r="I47">
        <v>72.2</v>
      </c>
      <c r="J47">
        <v>49.1</v>
      </c>
      <c r="K47" s="57">
        <f t="shared" si="1"/>
        <v>87.639452687000016</v>
      </c>
      <c r="L47" t="s">
        <v>343</v>
      </c>
      <c r="M47">
        <v>76.099999999999994</v>
      </c>
      <c r="N47">
        <v>70</v>
      </c>
      <c r="O47">
        <v>48.4</v>
      </c>
      <c r="P47" s="57">
        <f t="shared" si="2"/>
        <v>82.563527199999982</v>
      </c>
      <c r="Q47" t="s">
        <v>343</v>
      </c>
      <c r="R47">
        <v>74</v>
      </c>
      <c r="S47">
        <v>470</v>
      </c>
      <c r="T47">
        <v>200</v>
      </c>
      <c r="U47">
        <v>150</v>
      </c>
      <c r="V47">
        <v>40</v>
      </c>
      <c r="X47" s="57">
        <f t="shared" si="3"/>
        <v>261.003001767</v>
      </c>
      <c r="Y47" s="35"/>
    </row>
    <row r="48" spans="1:25" x14ac:dyDescent="0.25">
      <c r="A48" t="s">
        <v>346</v>
      </c>
      <c r="B48" s="15">
        <v>43950</v>
      </c>
      <c r="C48">
        <v>17</v>
      </c>
      <c r="D48">
        <v>71.5</v>
      </c>
      <c r="E48">
        <v>49.5</v>
      </c>
      <c r="F48" s="57">
        <f t="shared" si="0"/>
        <v>88.209612562499984</v>
      </c>
      <c r="G48" t="s">
        <v>342</v>
      </c>
      <c r="H48">
        <v>83.7</v>
      </c>
      <c r="I48">
        <v>71</v>
      </c>
      <c r="J48">
        <v>49.2</v>
      </c>
      <c r="K48" s="57">
        <f t="shared" si="1"/>
        <v>86.534249039999992</v>
      </c>
      <c r="L48" t="s">
        <v>343</v>
      </c>
      <c r="M48">
        <v>80.2</v>
      </c>
      <c r="N48">
        <v>68.5</v>
      </c>
      <c r="O48">
        <v>47.2</v>
      </c>
      <c r="P48" s="57">
        <f t="shared" si="2"/>
        <v>76.837644639999994</v>
      </c>
      <c r="Q48" t="s">
        <v>343</v>
      </c>
      <c r="R48">
        <v>73.3</v>
      </c>
      <c r="S48">
        <v>510</v>
      </c>
      <c r="T48">
        <v>220</v>
      </c>
      <c r="U48">
        <v>100</v>
      </c>
      <c r="V48">
        <v>50</v>
      </c>
      <c r="X48" s="57">
        <f t="shared" si="3"/>
        <v>251.58150624249998</v>
      </c>
      <c r="Y48" s="35"/>
    </row>
    <row r="49" spans="1:35" x14ac:dyDescent="0.25">
      <c r="A49" t="s">
        <v>346</v>
      </c>
      <c r="B49" s="15">
        <v>43950</v>
      </c>
      <c r="C49">
        <v>18</v>
      </c>
      <c r="D49">
        <v>73.5</v>
      </c>
      <c r="E49">
        <v>49.8</v>
      </c>
      <c r="F49" s="57">
        <f t="shared" si="0"/>
        <v>91.779460289999989</v>
      </c>
      <c r="G49" t="s">
        <v>343</v>
      </c>
      <c r="H49">
        <v>85.3</v>
      </c>
      <c r="I49">
        <v>73.3</v>
      </c>
      <c r="J49">
        <v>49</v>
      </c>
      <c r="K49" s="57">
        <f t="shared" si="1"/>
        <v>88.612626549999987</v>
      </c>
      <c r="L49" t="s">
        <v>343</v>
      </c>
      <c r="M49">
        <v>80.099999999999994</v>
      </c>
      <c r="N49">
        <v>73.3</v>
      </c>
      <c r="O49">
        <v>48</v>
      </c>
      <c r="P49" s="57">
        <f t="shared" si="2"/>
        <v>85.032691199999988</v>
      </c>
      <c r="Q49" t="s">
        <v>43</v>
      </c>
      <c r="R49">
        <v>81.400000000000006</v>
      </c>
      <c r="S49">
        <v>400</v>
      </c>
      <c r="T49">
        <v>220</v>
      </c>
      <c r="U49">
        <v>130</v>
      </c>
      <c r="V49">
        <v>50</v>
      </c>
      <c r="X49" s="57">
        <f t="shared" si="3"/>
        <v>265.42477803999998</v>
      </c>
      <c r="Y49" s="35"/>
    </row>
    <row r="50" spans="1:35" x14ac:dyDescent="0.25">
      <c r="A50" t="s">
        <v>346</v>
      </c>
      <c r="B50" s="15">
        <v>43950</v>
      </c>
      <c r="C50">
        <v>19</v>
      </c>
      <c r="D50">
        <v>72.7</v>
      </c>
      <c r="E50">
        <v>49.9</v>
      </c>
      <c r="F50" s="57">
        <f t="shared" si="0"/>
        <v>91.14544654449999</v>
      </c>
      <c r="G50" t="s">
        <v>39</v>
      </c>
      <c r="H50">
        <v>89.1</v>
      </c>
      <c r="I50">
        <v>72.8</v>
      </c>
      <c r="J50">
        <v>49.2</v>
      </c>
      <c r="K50" s="57">
        <f t="shared" si="1"/>
        <v>88.728075071999996</v>
      </c>
      <c r="L50" t="s">
        <v>39</v>
      </c>
      <c r="M50">
        <v>88.4</v>
      </c>
      <c r="N50">
        <v>72.900000000000006</v>
      </c>
      <c r="O50">
        <v>49.6</v>
      </c>
      <c r="P50" s="57">
        <f t="shared" si="2"/>
        <v>90.300541824000007</v>
      </c>
      <c r="Q50" t="s">
        <v>39</v>
      </c>
      <c r="R50">
        <v>87.7</v>
      </c>
      <c r="S50">
        <v>350</v>
      </c>
      <c r="T50">
        <v>180</v>
      </c>
      <c r="U50">
        <v>110</v>
      </c>
      <c r="V50">
        <v>60</v>
      </c>
      <c r="X50" s="57">
        <f t="shared" si="3"/>
        <v>270.17406344049999</v>
      </c>
      <c r="Y50" s="35"/>
    </row>
    <row r="51" spans="1:35" x14ac:dyDescent="0.25">
      <c r="A51" t="s">
        <v>346</v>
      </c>
      <c r="B51" s="15">
        <v>43950</v>
      </c>
      <c r="C51">
        <v>20</v>
      </c>
      <c r="D51">
        <v>70</v>
      </c>
      <c r="E51">
        <v>50.1</v>
      </c>
      <c r="F51" s="57">
        <f t="shared" si="0"/>
        <v>88.465302449999996</v>
      </c>
      <c r="G51" t="s">
        <v>43</v>
      </c>
      <c r="H51">
        <v>87.6</v>
      </c>
      <c r="I51">
        <v>70.5</v>
      </c>
      <c r="J51">
        <v>4.5999999999999996</v>
      </c>
      <c r="K51" s="57">
        <f t="shared" si="1"/>
        <v>0.75111122999999991</v>
      </c>
      <c r="L51" t="s">
        <v>43</v>
      </c>
      <c r="M51">
        <v>83.5</v>
      </c>
      <c r="N51">
        <v>68.3</v>
      </c>
      <c r="O51">
        <v>47.5</v>
      </c>
      <c r="P51" s="57">
        <f t="shared" si="2"/>
        <v>77.590294062500007</v>
      </c>
      <c r="Q51" t="s">
        <v>43</v>
      </c>
      <c r="R51">
        <v>72.599999999999994</v>
      </c>
      <c r="S51">
        <v>380</v>
      </c>
      <c r="T51">
        <v>210</v>
      </c>
      <c r="U51">
        <v>60</v>
      </c>
      <c r="V51">
        <v>50</v>
      </c>
      <c r="X51" s="57">
        <f t="shared" si="3"/>
        <v>166.80670774250001</v>
      </c>
    </row>
    <row r="52" spans="1:35" x14ac:dyDescent="0.25">
      <c r="A52" t="s">
        <v>346</v>
      </c>
      <c r="B52" s="15">
        <v>43950</v>
      </c>
      <c r="C52">
        <v>21</v>
      </c>
      <c r="D52">
        <v>72</v>
      </c>
      <c r="E52">
        <v>53.1</v>
      </c>
      <c r="F52" s="57">
        <f t="shared" si="0"/>
        <v>102.21650171999998</v>
      </c>
      <c r="G52" t="s">
        <v>43</v>
      </c>
      <c r="H52">
        <v>96.3</v>
      </c>
      <c r="I52">
        <v>72</v>
      </c>
      <c r="J52">
        <v>51</v>
      </c>
      <c r="K52" s="57">
        <f t="shared" si="1"/>
        <v>94.291451999999992</v>
      </c>
      <c r="L52" t="s">
        <v>43</v>
      </c>
      <c r="M52">
        <v>89.8</v>
      </c>
      <c r="N52">
        <v>67.5</v>
      </c>
      <c r="O52">
        <v>50.3</v>
      </c>
      <c r="P52" s="57">
        <f t="shared" si="2"/>
        <v>85.988271262499978</v>
      </c>
      <c r="Q52" t="s">
        <v>43</v>
      </c>
      <c r="R52">
        <v>84.1</v>
      </c>
      <c r="S52">
        <v>350</v>
      </c>
      <c r="T52">
        <v>210</v>
      </c>
      <c r="U52">
        <v>30</v>
      </c>
      <c r="V52">
        <v>50</v>
      </c>
      <c r="X52" s="57">
        <f t="shared" si="3"/>
        <v>282.49622498249994</v>
      </c>
      <c r="Y52" s="80"/>
    </row>
    <row r="53" spans="1:35" x14ac:dyDescent="0.25">
      <c r="A53" t="s">
        <v>346</v>
      </c>
      <c r="B53" s="15">
        <v>43950</v>
      </c>
      <c r="C53">
        <v>22</v>
      </c>
      <c r="D53">
        <v>83</v>
      </c>
      <c r="E53">
        <v>50.6</v>
      </c>
      <c r="F53" s="57">
        <f t="shared" si="0"/>
        <v>106.99872458</v>
      </c>
      <c r="G53" t="s">
        <v>43</v>
      </c>
      <c r="H53">
        <v>87.1</v>
      </c>
      <c r="I53">
        <v>73</v>
      </c>
      <c r="J53">
        <v>51.4</v>
      </c>
      <c r="K53" s="57">
        <f t="shared" si="1"/>
        <v>97.106560779999981</v>
      </c>
      <c r="L53" t="s">
        <v>347</v>
      </c>
      <c r="M53">
        <v>88.1</v>
      </c>
      <c r="N53">
        <v>71.5</v>
      </c>
      <c r="O53">
        <v>50</v>
      </c>
      <c r="P53" s="57">
        <f t="shared" si="2"/>
        <v>90.000624999999985</v>
      </c>
      <c r="Q53" t="s">
        <v>43</v>
      </c>
      <c r="R53">
        <v>84.4</v>
      </c>
      <c r="S53">
        <v>280</v>
      </c>
      <c r="T53">
        <v>190</v>
      </c>
      <c r="V53">
        <v>50</v>
      </c>
      <c r="X53" s="57">
        <f t="shared" si="3"/>
        <v>294.10591035999994</v>
      </c>
      <c r="Y53" s="35"/>
    </row>
    <row r="54" spans="1:35" x14ac:dyDescent="0.25">
      <c r="A54" t="s">
        <v>346</v>
      </c>
      <c r="B54" s="15">
        <v>43950</v>
      </c>
      <c r="C54">
        <v>23</v>
      </c>
      <c r="D54">
        <v>77.3</v>
      </c>
      <c r="E54">
        <v>51</v>
      </c>
      <c r="F54" s="57">
        <f t="shared" si="0"/>
        <v>101.23235054999998</v>
      </c>
      <c r="G54" t="s">
        <v>43</v>
      </c>
      <c r="H54">
        <v>91.1</v>
      </c>
      <c r="I54">
        <v>76.099999999999994</v>
      </c>
      <c r="J54">
        <v>50.9</v>
      </c>
      <c r="K54" s="57">
        <f t="shared" si="1"/>
        <v>99.270382743499965</v>
      </c>
      <c r="L54" t="s">
        <v>43</v>
      </c>
      <c r="M54">
        <v>90</v>
      </c>
      <c r="N54">
        <v>71.400000000000006</v>
      </c>
      <c r="O54">
        <v>49.6</v>
      </c>
      <c r="P54" s="57">
        <f t="shared" si="2"/>
        <v>88.442505984000007</v>
      </c>
      <c r="Q54" t="s">
        <v>43</v>
      </c>
      <c r="R54">
        <v>82.4</v>
      </c>
      <c r="S54">
        <v>340</v>
      </c>
      <c r="T54">
        <v>180</v>
      </c>
      <c r="V54">
        <v>60</v>
      </c>
      <c r="X54" s="57">
        <f t="shared" si="3"/>
        <v>288.94523927749992</v>
      </c>
      <c r="Y54" s="35"/>
    </row>
    <row r="55" spans="1:35" x14ac:dyDescent="0.25">
      <c r="A55" t="s">
        <v>346</v>
      </c>
      <c r="B55" s="15">
        <v>43950</v>
      </c>
      <c r="C55">
        <v>24</v>
      </c>
      <c r="D55">
        <v>74</v>
      </c>
      <c r="E55">
        <v>51.7</v>
      </c>
      <c r="F55" s="57">
        <f t="shared" si="0"/>
        <v>99.589208509999978</v>
      </c>
      <c r="G55" t="s">
        <v>343</v>
      </c>
      <c r="H55">
        <v>88.5</v>
      </c>
      <c r="I55">
        <v>69.2</v>
      </c>
      <c r="J55">
        <v>50.4</v>
      </c>
      <c r="K55" s="57">
        <f t="shared" si="1"/>
        <v>88.504762751999991</v>
      </c>
      <c r="L55" t="s">
        <v>343</v>
      </c>
      <c r="M55">
        <v>78.5</v>
      </c>
      <c r="N55">
        <v>69.099999999999994</v>
      </c>
      <c r="O55">
        <v>48.4</v>
      </c>
      <c r="P55" s="57">
        <f t="shared" si="2"/>
        <v>81.501996135999988</v>
      </c>
      <c r="Q55" t="s">
        <v>343</v>
      </c>
      <c r="R55">
        <v>75.099999999999994</v>
      </c>
      <c r="S55">
        <v>370</v>
      </c>
      <c r="T55">
        <v>180</v>
      </c>
      <c r="U55">
        <v>60</v>
      </c>
      <c r="V55">
        <v>60</v>
      </c>
      <c r="X55" s="57">
        <f t="shared" si="3"/>
        <v>269.59596739799997</v>
      </c>
      <c r="Y55" s="35"/>
    </row>
    <row r="56" spans="1:35" x14ac:dyDescent="0.25">
      <c r="A56" t="s">
        <v>346</v>
      </c>
      <c r="B56" s="15">
        <v>43950</v>
      </c>
      <c r="C56">
        <v>25</v>
      </c>
      <c r="D56">
        <v>72.7</v>
      </c>
      <c r="E56">
        <v>49.9</v>
      </c>
      <c r="F56" s="57">
        <f t="shared" si="0"/>
        <v>91.14544654449999</v>
      </c>
      <c r="G56" t="s">
        <v>343</v>
      </c>
      <c r="H56">
        <v>84.1</v>
      </c>
      <c r="I56">
        <v>68.599999999999994</v>
      </c>
      <c r="J56">
        <v>47.8</v>
      </c>
      <c r="K56" s="57">
        <f t="shared" si="1"/>
        <v>78.918602083999986</v>
      </c>
      <c r="L56" t="s">
        <v>343</v>
      </c>
      <c r="M56">
        <v>72.599999999999994</v>
      </c>
      <c r="N56">
        <v>68.7</v>
      </c>
      <c r="O56">
        <v>49</v>
      </c>
      <c r="P56" s="57">
        <f t="shared" si="2"/>
        <v>83.051670449999989</v>
      </c>
      <c r="Q56" t="s">
        <v>343</v>
      </c>
      <c r="R56">
        <v>70.7</v>
      </c>
      <c r="S56">
        <v>450</v>
      </c>
      <c r="T56">
        <v>240</v>
      </c>
      <c r="U56">
        <v>120</v>
      </c>
      <c r="V56">
        <v>50</v>
      </c>
      <c r="X56" s="57">
        <f t="shared" si="3"/>
        <v>253.11571907849995</v>
      </c>
      <c r="Y56" s="35"/>
    </row>
    <row r="57" spans="1:35" x14ac:dyDescent="0.25">
      <c r="A57" t="s">
        <v>346</v>
      </c>
      <c r="B57" s="15">
        <v>43950</v>
      </c>
      <c r="C57">
        <v>26</v>
      </c>
      <c r="D57">
        <v>69.8</v>
      </c>
      <c r="E57">
        <v>50.5</v>
      </c>
      <c r="F57" s="57">
        <f t="shared" si="0"/>
        <v>89.626751074999973</v>
      </c>
      <c r="G57" t="s">
        <v>342</v>
      </c>
      <c r="H57">
        <v>83</v>
      </c>
      <c r="I57">
        <v>68.7</v>
      </c>
      <c r="J57">
        <v>51</v>
      </c>
      <c r="K57" s="57">
        <f t="shared" si="1"/>
        <v>89.969760449999995</v>
      </c>
      <c r="L57" t="s">
        <v>342</v>
      </c>
      <c r="M57">
        <v>81.900000000000006</v>
      </c>
      <c r="N57">
        <v>68</v>
      </c>
      <c r="O57">
        <v>47.4</v>
      </c>
      <c r="P57" s="57">
        <f t="shared" si="2"/>
        <v>76.92456888000001</v>
      </c>
      <c r="Q57" t="s">
        <v>342</v>
      </c>
      <c r="R57">
        <v>72.400000000000006</v>
      </c>
      <c r="S57">
        <v>390</v>
      </c>
      <c r="T57">
        <v>190</v>
      </c>
      <c r="U57">
        <v>90</v>
      </c>
      <c r="V57">
        <v>30</v>
      </c>
      <c r="X57" s="57">
        <f t="shared" si="3"/>
        <v>256.52108040500002</v>
      </c>
      <c r="Y57" s="35"/>
    </row>
    <row r="58" spans="1:35" x14ac:dyDescent="0.25">
      <c r="A58" t="s">
        <v>346</v>
      </c>
      <c r="B58" s="15">
        <v>43950</v>
      </c>
      <c r="C58">
        <v>27</v>
      </c>
      <c r="D58">
        <v>74.099999999999994</v>
      </c>
      <c r="E58">
        <v>50.6</v>
      </c>
      <c r="F58" s="57">
        <f t="shared" si="0"/>
        <v>95.525367365999998</v>
      </c>
      <c r="G58" t="s">
        <v>343</v>
      </c>
      <c r="H58">
        <v>86.3</v>
      </c>
      <c r="I58">
        <v>75.7</v>
      </c>
      <c r="J58">
        <v>50.1</v>
      </c>
      <c r="K58" s="57">
        <f t="shared" si="1"/>
        <v>95.668905649500005</v>
      </c>
      <c r="L58" t="s">
        <v>343</v>
      </c>
      <c r="M58">
        <v>84.9</v>
      </c>
      <c r="N58">
        <v>71.7</v>
      </c>
      <c r="O58">
        <v>49.6</v>
      </c>
      <c r="P58" s="57">
        <f t="shared" si="2"/>
        <v>88.81411315199999</v>
      </c>
      <c r="Q58" t="s">
        <v>343</v>
      </c>
      <c r="R58">
        <v>79.3</v>
      </c>
      <c r="S58">
        <v>470</v>
      </c>
      <c r="T58">
        <v>260</v>
      </c>
      <c r="U58">
        <v>140</v>
      </c>
      <c r="V58">
        <v>60</v>
      </c>
      <c r="X58" s="57">
        <f t="shared" si="3"/>
        <v>280.00838616750002</v>
      </c>
    </row>
    <row r="59" spans="1:35" x14ac:dyDescent="0.25">
      <c r="A59" t="s">
        <v>346</v>
      </c>
      <c r="B59" s="15">
        <v>43950</v>
      </c>
      <c r="C59">
        <v>28</v>
      </c>
      <c r="D59">
        <v>70.7</v>
      </c>
      <c r="E59">
        <v>49.6</v>
      </c>
      <c r="F59" s="57">
        <f t="shared" si="0"/>
        <v>87.57542259200001</v>
      </c>
      <c r="G59" t="s">
        <v>342</v>
      </c>
      <c r="H59">
        <v>84.7</v>
      </c>
      <c r="I59">
        <v>70.400000000000006</v>
      </c>
      <c r="J59">
        <v>50.5</v>
      </c>
      <c r="K59" s="57">
        <f t="shared" si="1"/>
        <v>90.397181599999996</v>
      </c>
      <c r="L59" t="s">
        <v>343</v>
      </c>
      <c r="M59">
        <v>81</v>
      </c>
      <c r="N59">
        <v>65.7</v>
      </c>
      <c r="O59">
        <v>49.2</v>
      </c>
      <c r="P59" s="57">
        <f t="shared" si="2"/>
        <v>80.074650167999991</v>
      </c>
      <c r="Q59" t="s">
        <v>343</v>
      </c>
      <c r="R59">
        <v>74</v>
      </c>
      <c r="S59">
        <v>420</v>
      </c>
      <c r="T59">
        <v>210</v>
      </c>
      <c r="U59">
        <v>130</v>
      </c>
      <c r="V59">
        <v>50</v>
      </c>
      <c r="X59" s="57">
        <f t="shared" si="3"/>
        <v>258.04725436000001</v>
      </c>
      <c r="Y59" s="80"/>
      <c r="AA59" s="80"/>
      <c r="AB59" s="80"/>
    </row>
    <row r="60" spans="1:35" x14ac:dyDescent="0.25">
      <c r="A60" t="s">
        <v>346</v>
      </c>
      <c r="B60" s="15">
        <v>43950</v>
      </c>
      <c r="C60">
        <v>29</v>
      </c>
      <c r="D60">
        <v>75.7</v>
      </c>
      <c r="E60">
        <v>48.5</v>
      </c>
      <c r="F60" s="57">
        <f t="shared" si="0"/>
        <v>89.655891137500006</v>
      </c>
      <c r="G60" t="s">
        <v>43</v>
      </c>
      <c r="H60">
        <v>82.8</v>
      </c>
      <c r="I60">
        <v>70.2</v>
      </c>
      <c r="J60">
        <v>49.2</v>
      </c>
      <c r="K60" s="57">
        <f t="shared" si="1"/>
        <v>85.559215248000001</v>
      </c>
      <c r="L60" t="s">
        <v>43</v>
      </c>
      <c r="M60">
        <v>82.5</v>
      </c>
      <c r="N60">
        <v>71.7</v>
      </c>
      <c r="O60">
        <v>48.7</v>
      </c>
      <c r="P60" s="57">
        <f t="shared" si="2"/>
        <v>85.620262105500004</v>
      </c>
      <c r="Q60" t="s">
        <v>43</v>
      </c>
      <c r="R60">
        <v>80.7</v>
      </c>
      <c r="S60">
        <v>430</v>
      </c>
      <c r="T60">
        <v>220</v>
      </c>
      <c r="U60">
        <v>90</v>
      </c>
      <c r="V60">
        <v>70</v>
      </c>
      <c r="X60" s="57">
        <f t="shared" si="3"/>
        <v>260.835368491</v>
      </c>
      <c r="Y60" s="35"/>
      <c r="AA60" s="37"/>
      <c r="AB60" s="37"/>
    </row>
    <row r="61" spans="1:35" x14ac:dyDescent="0.25">
      <c r="A61" t="s">
        <v>346</v>
      </c>
      <c r="B61" s="15">
        <v>43950</v>
      </c>
      <c r="C61">
        <v>30</v>
      </c>
      <c r="D61">
        <v>73.099999999999994</v>
      </c>
      <c r="E61">
        <v>50.4</v>
      </c>
      <c r="F61" s="57">
        <f t="shared" si="0"/>
        <v>93.492747935999972</v>
      </c>
      <c r="G61" t="s">
        <v>43</v>
      </c>
      <c r="H61">
        <v>86.3</v>
      </c>
      <c r="I61">
        <v>70.3</v>
      </c>
      <c r="J61">
        <v>50.4</v>
      </c>
      <c r="K61" s="57">
        <f t="shared" si="1"/>
        <v>89.91163036799999</v>
      </c>
      <c r="L61" t="s">
        <v>43</v>
      </c>
      <c r="M61">
        <v>80.599999999999994</v>
      </c>
      <c r="N61">
        <v>68</v>
      </c>
      <c r="O61">
        <v>47.1</v>
      </c>
      <c r="P61" s="57">
        <f t="shared" si="2"/>
        <v>75.953921579999999</v>
      </c>
      <c r="Q61" t="s">
        <v>43</v>
      </c>
      <c r="R61">
        <v>71.2</v>
      </c>
      <c r="S61">
        <v>550</v>
      </c>
      <c r="T61">
        <v>270</v>
      </c>
      <c r="U61">
        <v>10</v>
      </c>
      <c r="V61">
        <v>50</v>
      </c>
      <c r="X61" s="57">
        <f t="shared" si="3"/>
        <v>259.35829988399996</v>
      </c>
      <c r="Y61">
        <v>2020</v>
      </c>
      <c r="Z61" t="s">
        <v>348</v>
      </c>
      <c r="AC61" t="s">
        <v>349</v>
      </c>
      <c r="AF61" t="s">
        <v>350</v>
      </c>
      <c r="AI61" t="s">
        <v>351</v>
      </c>
    </row>
    <row r="62" spans="1:35" x14ac:dyDescent="0.25">
      <c r="A62" t="s">
        <v>346</v>
      </c>
      <c r="B62" s="15">
        <v>43961</v>
      </c>
      <c r="C62">
        <v>31</v>
      </c>
      <c r="D62">
        <v>69.900000000000006</v>
      </c>
      <c r="E62">
        <v>49.7</v>
      </c>
      <c r="F62" s="57">
        <f t="shared" si="0"/>
        <v>86.933953018499992</v>
      </c>
      <c r="G62" t="s">
        <v>342</v>
      </c>
      <c r="I62">
        <v>67.7</v>
      </c>
      <c r="J62">
        <v>47.2</v>
      </c>
      <c r="K62" s="57">
        <f t="shared" si="1"/>
        <v>75.940270687999998</v>
      </c>
      <c r="L62" t="s">
        <v>342</v>
      </c>
      <c r="N62">
        <v>66.7</v>
      </c>
      <c r="O62">
        <v>50.4</v>
      </c>
      <c r="P62" s="57">
        <f t="shared" si="2"/>
        <v>85.307336351999979</v>
      </c>
      <c r="Q62" t="s">
        <v>342</v>
      </c>
      <c r="S62">
        <v>320</v>
      </c>
      <c r="T62">
        <v>190</v>
      </c>
      <c r="U62">
        <v>60</v>
      </c>
      <c r="V62">
        <v>50</v>
      </c>
      <c r="X62" s="57">
        <f t="shared" si="3"/>
        <v>248.1815600585</v>
      </c>
      <c r="Y62" s="80"/>
      <c r="Z62" s="80" t="s">
        <v>109</v>
      </c>
      <c r="AA62" s="80" t="s">
        <v>108</v>
      </c>
      <c r="AB62" s="80" t="s">
        <v>110</v>
      </c>
      <c r="AC62" s="80" t="s">
        <v>109</v>
      </c>
      <c r="AD62" s="80" t="s">
        <v>108</v>
      </c>
      <c r="AE62" s="80" t="s">
        <v>110</v>
      </c>
      <c r="AF62" s="80" t="s">
        <v>109</v>
      </c>
      <c r="AG62" s="80" t="s">
        <v>108</v>
      </c>
      <c r="AH62" s="80" t="s">
        <v>110</v>
      </c>
      <c r="AI62" s="80" t="s">
        <v>110</v>
      </c>
    </row>
    <row r="63" spans="1:35" x14ac:dyDescent="0.25">
      <c r="A63" t="s">
        <v>346</v>
      </c>
      <c r="B63" s="15">
        <v>43950</v>
      </c>
      <c r="C63">
        <v>32</v>
      </c>
      <c r="D63">
        <v>71.5</v>
      </c>
      <c r="E63">
        <v>49.5</v>
      </c>
      <c r="F63" s="57">
        <f t="shared" si="0"/>
        <v>88.209612562499984</v>
      </c>
      <c r="G63" t="s">
        <v>43</v>
      </c>
      <c r="H63">
        <v>80.400000000000006</v>
      </c>
      <c r="I63">
        <v>68.900000000000006</v>
      </c>
      <c r="J63">
        <v>49</v>
      </c>
      <c r="K63" s="57">
        <f t="shared" si="1"/>
        <v>83.293451149999996</v>
      </c>
      <c r="L63" t="s">
        <v>347</v>
      </c>
      <c r="M63">
        <v>76.3</v>
      </c>
      <c r="N63">
        <v>67</v>
      </c>
      <c r="O63">
        <v>48.3</v>
      </c>
      <c r="P63" s="57">
        <f t="shared" si="2"/>
        <v>78.698877704999987</v>
      </c>
      <c r="Q63" t="s">
        <v>43</v>
      </c>
      <c r="R63">
        <v>74.2</v>
      </c>
      <c r="S63">
        <v>470</v>
      </c>
      <c r="T63">
        <v>240</v>
      </c>
      <c r="U63">
        <v>60</v>
      </c>
      <c r="V63">
        <v>70</v>
      </c>
      <c r="X63" s="57">
        <f t="shared" si="3"/>
        <v>250.20194141749994</v>
      </c>
      <c r="Y63" s="35" t="s">
        <v>196</v>
      </c>
      <c r="Z63" s="37">
        <f>AVERAGE(D2:D69)</f>
        <v>71.816176470588232</v>
      </c>
      <c r="AA63" s="37">
        <f>AVERAGE(E2:E69)</f>
        <v>49.638235294117635</v>
      </c>
      <c r="AB63" s="37">
        <f>AVERAGE(F2:F69)</f>
        <v>89.174013974617651</v>
      </c>
      <c r="AC63" s="37">
        <f>AVERAGE(I2:I69)</f>
        <v>69.774999999999977</v>
      </c>
      <c r="AD63" s="37">
        <f>AVERAGE(J2:J69)</f>
        <v>48.73235294117648</v>
      </c>
      <c r="AE63" s="37">
        <f>AVERAGE(K2:K69)</f>
        <v>84.547220468764692</v>
      </c>
      <c r="AF63" s="37">
        <f>AVERAGE(N2:N69)</f>
        <v>68.160294117647069</v>
      </c>
      <c r="AG63" s="37">
        <f>AVERAGE(O2:O69)</f>
        <v>48.358823529411765</v>
      </c>
      <c r="AH63" s="37">
        <f>AVERAGE(P2:P69)</f>
        <v>80.404837189867621</v>
      </c>
      <c r="AI63" s="37">
        <f>AVERAGE(X2:X69)</f>
        <v>254.12607163324998</v>
      </c>
    </row>
    <row r="64" spans="1:35" x14ac:dyDescent="0.25">
      <c r="A64" t="s">
        <v>346</v>
      </c>
      <c r="B64" s="15">
        <v>43950</v>
      </c>
      <c r="C64">
        <v>33</v>
      </c>
      <c r="D64">
        <v>68.5</v>
      </c>
      <c r="E64">
        <v>49.1</v>
      </c>
      <c r="F64" s="57">
        <f t="shared" si="0"/>
        <v>83.148234197499988</v>
      </c>
      <c r="G64" t="s">
        <v>39</v>
      </c>
      <c r="I64">
        <v>65</v>
      </c>
      <c r="J64">
        <v>46.6</v>
      </c>
      <c r="K64" s="57">
        <f t="shared" si="1"/>
        <v>71.069729899999999</v>
      </c>
      <c r="L64" t="s">
        <v>5</v>
      </c>
      <c r="M64">
        <v>70.900000000000006</v>
      </c>
      <c r="N64">
        <v>66</v>
      </c>
      <c r="O64">
        <v>45</v>
      </c>
      <c r="P64" s="57">
        <f t="shared" si="2"/>
        <v>67.292774999999992</v>
      </c>
      <c r="Q64" t="s">
        <v>5</v>
      </c>
      <c r="R64">
        <v>68.900000000000006</v>
      </c>
      <c r="X64" s="57">
        <f t="shared" si="3"/>
        <v>221.51073909749999</v>
      </c>
      <c r="Y64" s="35" t="s">
        <v>63</v>
      </c>
      <c r="Z64" s="37">
        <f>STDEV(D2:D69)</f>
        <v>2.8860244976834735</v>
      </c>
      <c r="AA64" s="37">
        <f>STDEV(E2:E69)</f>
        <v>1.1973888770632699</v>
      </c>
      <c r="AB64" s="37">
        <f>STDEV(F2:F69)</f>
        <v>6.0501162964054904</v>
      </c>
      <c r="AC64" s="37">
        <f>STDEV(I2:I69)</f>
        <v>2.616730043279778</v>
      </c>
      <c r="AD64" s="37">
        <f>STDEV(J2:J69)</f>
        <v>5.5579562757478174</v>
      </c>
      <c r="AE64" s="37">
        <f>STDEV(K2:K69)</f>
        <v>11.972340475827764</v>
      </c>
      <c r="AF64" s="37">
        <f>STDEV(N2:N69)</f>
        <v>3.1103169539445226</v>
      </c>
      <c r="AG64" s="37">
        <f>STDEV(O2:O69)</f>
        <v>2.0167385591976275</v>
      </c>
      <c r="AH64" s="37">
        <f>STDEV(P2:P69)</f>
        <v>7.4685239165758084</v>
      </c>
      <c r="AI64" s="37">
        <f>STDEV(X2:X69)</f>
        <v>19.926237975259614</v>
      </c>
    </row>
    <row r="65" spans="1:35" x14ac:dyDescent="0.25">
      <c r="A65" t="s">
        <v>346</v>
      </c>
      <c r="B65" s="15">
        <v>43950</v>
      </c>
      <c r="C65">
        <v>34</v>
      </c>
      <c r="D65">
        <v>67.7</v>
      </c>
      <c r="E65">
        <v>48.1</v>
      </c>
      <c r="F65" s="57">
        <f t="shared" si="0"/>
        <v>78.863908389499997</v>
      </c>
      <c r="G65" t="s">
        <v>43</v>
      </c>
      <c r="H65">
        <v>72.099999999999994</v>
      </c>
      <c r="I65">
        <v>65.599999999999994</v>
      </c>
      <c r="J65">
        <v>48.2</v>
      </c>
      <c r="K65" s="57">
        <f t="shared" si="1"/>
        <v>76.735687903999988</v>
      </c>
      <c r="L65" t="s">
        <v>43</v>
      </c>
      <c r="M65">
        <v>70.099999999999994</v>
      </c>
      <c r="N65">
        <v>60.5</v>
      </c>
      <c r="O65">
        <v>47</v>
      </c>
      <c r="P65" s="57">
        <f t="shared" si="2"/>
        <v>67.290005749999992</v>
      </c>
      <c r="Q65" t="s">
        <v>39</v>
      </c>
      <c r="R65">
        <v>65.099999999999994</v>
      </c>
      <c r="S65">
        <v>460</v>
      </c>
      <c r="T65">
        <v>220</v>
      </c>
      <c r="U65">
        <v>80</v>
      </c>
      <c r="V65">
        <v>50</v>
      </c>
      <c r="X65" s="57">
        <f t="shared" si="3"/>
        <v>222.88960204349996</v>
      </c>
      <c r="Y65" s="35" t="s">
        <v>64</v>
      </c>
      <c r="Z65" s="37">
        <f>MIN(D2:D69)</f>
        <v>66.400000000000006</v>
      </c>
      <c r="AA65" s="37">
        <f>MIN(E2:E69)</f>
        <v>46.1</v>
      </c>
      <c r="AB65" s="37">
        <f>MIN(F2:F69)</f>
        <v>78.18975663099998</v>
      </c>
      <c r="AC65" s="37">
        <f>MIN(I2:I69)</f>
        <v>65</v>
      </c>
      <c r="AD65" s="37">
        <f>MIN(J2:J69)</f>
        <v>4.5999999999999996</v>
      </c>
      <c r="AE65" s="37">
        <f>MIN(K2:K69)</f>
        <v>0.75111122999999991</v>
      </c>
      <c r="AF65" s="37">
        <f>MIN(N2:N69)</f>
        <v>60.5</v>
      </c>
      <c r="AG65" s="37">
        <f>MIN(O2:O69)</f>
        <v>37.799999999999997</v>
      </c>
      <c r="AH65" s="37">
        <f>MIN(P2:P69)</f>
        <v>49.640044859999982</v>
      </c>
      <c r="AI65" s="37">
        <f>MIN(X2:X69)</f>
        <v>166.80670774250001</v>
      </c>
    </row>
    <row r="66" spans="1:35" x14ac:dyDescent="0.25">
      <c r="A66" t="s">
        <v>346</v>
      </c>
      <c r="B66" s="15">
        <v>43950</v>
      </c>
      <c r="C66">
        <v>35</v>
      </c>
      <c r="D66">
        <v>71.099999999999994</v>
      </c>
      <c r="E66">
        <v>49.3</v>
      </c>
      <c r="F66" s="57">
        <f t="shared" ref="F66:F129" si="4">0.5035*D66*E66*E66/1000</f>
        <v>87.008746936499975</v>
      </c>
      <c r="G66" t="s">
        <v>342</v>
      </c>
      <c r="H66">
        <v>82.9</v>
      </c>
      <c r="I66">
        <v>68.5</v>
      </c>
      <c r="J66">
        <v>49.4</v>
      </c>
      <c r="K66" s="57">
        <f t="shared" ref="K66:K129" si="5">0.5035*I66*J66*J66/1000</f>
        <v>84.167406309999976</v>
      </c>
      <c r="L66" t="s">
        <v>347</v>
      </c>
      <c r="M66">
        <v>77.3</v>
      </c>
      <c r="N66">
        <v>67.099999999999994</v>
      </c>
      <c r="O66">
        <v>47.6</v>
      </c>
      <c r="P66" s="57">
        <f t="shared" ref="P66:P129" si="6">0.5035*N66*O66*O66/1000</f>
        <v>76.548361735999976</v>
      </c>
      <c r="Q66" t="s">
        <v>43</v>
      </c>
      <c r="R66">
        <v>73.400000000000006</v>
      </c>
      <c r="S66">
        <v>270</v>
      </c>
      <c r="T66">
        <v>170</v>
      </c>
      <c r="U66">
        <v>20</v>
      </c>
      <c r="V66">
        <v>45</v>
      </c>
      <c r="X66" s="57">
        <f t="shared" si="3"/>
        <v>247.72451498249993</v>
      </c>
      <c r="Y66" s="35" t="s">
        <v>65</v>
      </c>
      <c r="Z66" s="37">
        <f>MAX(D2:D69)</f>
        <v>83</v>
      </c>
      <c r="AA66" s="37">
        <f>MAX(E2:E69)</f>
        <v>53.1</v>
      </c>
      <c r="AB66" s="37">
        <f>MAX(F2:F69)</f>
        <v>106.99872458</v>
      </c>
      <c r="AC66" s="37">
        <f>MAX(I2:I69)</f>
        <v>77.099999999999994</v>
      </c>
      <c r="AD66" s="37">
        <f>MAX(J2:J69)</f>
        <v>51.7</v>
      </c>
      <c r="AE66" s="37">
        <f>MAX(K2:K69)</f>
        <v>99.786036226500002</v>
      </c>
      <c r="AF66" s="37">
        <f>MAX(N2:N69)</f>
        <v>81</v>
      </c>
      <c r="AG66" s="37">
        <f>MAX(O2:O69)</f>
        <v>54</v>
      </c>
      <c r="AH66" s="37">
        <f>MAX(P2:P69)</f>
        <v>101.10383167150002</v>
      </c>
      <c r="AI66" s="37">
        <f>MAX(X2:X69)</f>
        <v>299.07236789800004</v>
      </c>
    </row>
    <row r="67" spans="1:35" x14ac:dyDescent="0.25">
      <c r="A67" t="s">
        <v>346</v>
      </c>
      <c r="B67" s="15">
        <v>43950</v>
      </c>
      <c r="C67">
        <v>36</v>
      </c>
      <c r="D67">
        <v>71</v>
      </c>
      <c r="E67">
        <v>50.6</v>
      </c>
      <c r="F67" s="57">
        <f t="shared" si="4"/>
        <v>91.52902945999999</v>
      </c>
      <c r="G67" t="s">
        <v>43</v>
      </c>
      <c r="I67">
        <v>69.2</v>
      </c>
      <c r="J67">
        <v>50.4</v>
      </c>
      <c r="K67" s="57">
        <f t="shared" si="5"/>
        <v>88.504762751999991</v>
      </c>
      <c r="L67" t="s">
        <v>347</v>
      </c>
      <c r="M67">
        <v>84.6</v>
      </c>
      <c r="N67">
        <v>65.599999999999994</v>
      </c>
      <c r="O67">
        <v>49</v>
      </c>
      <c r="P67" s="57">
        <f t="shared" si="6"/>
        <v>79.304069599999991</v>
      </c>
      <c r="Q67" t="s">
        <v>43</v>
      </c>
      <c r="R67">
        <v>75.5</v>
      </c>
      <c r="S67">
        <v>480</v>
      </c>
      <c r="T67">
        <v>200</v>
      </c>
      <c r="U67">
        <v>40</v>
      </c>
      <c r="V67">
        <v>45</v>
      </c>
      <c r="X67" s="57">
        <f t="shared" ref="X67:X130" si="7">F67+K67+P67</f>
        <v>259.33786181199997</v>
      </c>
      <c r="Y67" s="35" t="s">
        <v>66</v>
      </c>
      <c r="Z67" s="69">
        <f>COUNT(D2:D69)</f>
        <v>68</v>
      </c>
      <c r="AA67" s="69">
        <f>COUNT(E2:E69)</f>
        <v>68</v>
      </c>
      <c r="AB67" s="69">
        <f>COUNT(F2:F69)</f>
        <v>68</v>
      </c>
      <c r="AC67" s="69">
        <f>COUNT(I2:I69)</f>
        <v>68</v>
      </c>
      <c r="AD67" s="69">
        <f>COUNT(J2:J69)</f>
        <v>68</v>
      </c>
      <c r="AE67" s="69">
        <f>COUNT(K2:K69)</f>
        <v>68</v>
      </c>
      <c r="AF67" s="69">
        <f>COUNT(N2:N69)</f>
        <v>68</v>
      </c>
      <c r="AG67" s="69">
        <f>COUNT(O2:O69)</f>
        <v>68</v>
      </c>
      <c r="AH67" s="69">
        <f>COUNT(P2:P69)</f>
        <v>68</v>
      </c>
      <c r="AI67" s="69">
        <f>COUNT(X2:X69)</f>
        <v>68</v>
      </c>
    </row>
    <row r="68" spans="1:35" x14ac:dyDescent="0.25">
      <c r="A68" t="s">
        <v>346</v>
      </c>
      <c r="B68" s="15">
        <v>43950</v>
      </c>
      <c r="C68">
        <v>37</v>
      </c>
      <c r="D68">
        <v>73.2</v>
      </c>
      <c r="E68">
        <v>50.6</v>
      </c>
      <c r="F68" s="57">
        <f t="shared" si="4"/>
        <v>94.365140231999987</v>
      </c>
      <c r="G68" t="s">
        <v>43</v>
      </c>
      <c r="H68">
        <v>86.6</v>
      </c>
      <c r="I68">
        <v>74</v>
      </c>
      <c r="J68">
        <v>49.8</v>
      </c>
      <c r="K68" s="57">
        <f t="shared" si="5"/>
        <v>92.40381035999998</v>
      </c>
      <c r="L68" t="s">
        <v>347</v>
      </c>
      <c r="M68">
        <v>86.4</v>
      </c>
      <c r="N68">
        <v>70</v>
      </c>
      <c r="O68">
        <v>48.4</v>
      </c>
      <c r="P68" s="57">
        <f t="shared" si="6"/>
        <v>82.563527199999982</v>
      </c>
      <c r="Q68" t="s">
        <v>43</v>
      </c>
      <c r="R68">
        <v>78</v>
      </c>
      <c r="X68" s="57">
        <f t="shared" si="7"/>
        <v>269.33247779199996</v>
      </c>
    </row>
    <row r="69" spans="1:35" x14ac:dyDescent="0.25">
      <c r="A69" t="s">
        <v>346</v>
      </c>
      <c r="B69" s="15">
        <v>43950</v>
      </c>
      <c r="C69">
        <v>38</v>
      </c>
      <c r="D69">
        <v>68.5</v>
      </c>
      <c r="E69">
        <v>47.7</v>
      </c>
      <c r="F69" s="57">
        <f t="shared" si="4"/>
        <v>78.474183277499989</v>
      </c>
      <c r="G69" t="s">
        <v>5</v>
      </c>
      <c r="H69">
        <v>78.599999999999994</v>
      </c>
      <c r="I69">
        <v>68.900000000000006</v>
      </c>
      <c r="J69">
        <v>46</v>
      </c>
      <c r="K69" s="57">
        <f t="shared" si="5"/>
        <v>73.406473399999996</v>
      </c>
      <c r="L69" t="s">
        <v>4</v>
      </c>
      <c r="M69">
        <v>77</v>
      </c>
      <c r="N69">
        <v>65.099999999999994</v>
      </c>
      <c r="O69">
        <v>46.7</v>
      </c>
      <c r="P69" s="57">
        <f t="shared" si="6"/>
        <v>71.484885286499988</v>
      </c>
      <c r="Q69" t="s">
        <v>4</v>
      </c>
      <c r="R69">
        <v>73.599999999999994</v>
      </c>
      <c r="X69" s="57">
        <f t="shared" si="7"/>
        <v>223.36554196399999</v>
      </c>
    </row>
    <row r="70" spans="1:35" x14ac:dyDescent="0.25">
      <c r="B70" s="15">
        <v>42483</v>
      </c>
      <c r="C70">
        <v>1</v>
      </c>
      <c r="D70">
        <v>72.900000000000006</v>
      </c>
      <c r="E70">
        <v>51.8</v>
      </c>
      <c r="F70" s="57">
        <f t="shared" si="4"/>
        <v>98.488726685999978</v>
      </c>
      <c r="G70" t="s">
        <v>39</v>
      </c>
      <c r="I70">
        <v>73.2</v>
      </c>
      <c r="J70">
        <v>50.7</v>
      </c>
      <c r="K70" s="57">
        <f t="shared" si="5"/>
        <v>94.738493538</v>
      </c>
      <c r="L70" t="s">
        <v>39</v>
      </c>
      <c r="N70">
        <v>71.2</v>
      </c>
      <c r="O70">
        <v>49.5</v>
      </c>
      <c r="P70" s="57">
        <f t="shared" si="6"/>
        <v>87.839502299999992</v>
      </c>
      <c r="Q70" t="s">
        <v>39</v>
      </c>
      <c r="S70">
        <v>440</v>
      </c>
      <c r="T70">
        <v>170</v>
      </c>
      <c r="U70">
        <v>230</v>
      </c>
      <c r="V70">
        <v>55</v>
      </c>
      <c r="X70" s="57">
        <f t="shared" si="7"/>
        <v>281.06672252399994</v>
      </c>
    </row>
    <row r="71" spans="1:35" x14ac:dyDescent="0.25">
      <c r="B71" s="15">
        <v>42483</v>
      </c>
      <c r="C71">
        <v>2</v>
      </c>
      <c r="D71">
        <v>72.7</v>
      </c>
      <c r="E71">
        <v>58.6</v>
      </c>
      <c r="F71" s="57">
        <f t="shared" si="4"/>
        <v>125.698217122</v>
      </c>
      <c r="G71" t="s">
        <v>4</v>
      </c>
      <c r="I71">
        <v>71.7</v>
      </c>
      <c r="J71">
        <v>49.1</v>
      </c>
      <c r="K71" s="57">
        <f t="shared" si="5"/>
        <v>87.032531269499998</v>
      </c>
      <c r="L71" t="s">
        <v>4</v>
      </c>
      <c r="N71">
        <v>66.900000000000006</v>
      </c>
      <c r="O71">
        <v>48.2</v>
      </c>
      <c r="P71" s="57">
        <f t="shared" si="6"/>
        <v>78.256364646000023</v>
      </c>
      <c r="Q71" t="s">
        <v>3</v>
      </c>
      <c r="S71">
        <v>540</v>
      </c>
      <c r="T71">
        <v>230</v>
      </c>
      <c r="U71">
        <v>50</v>
      </c>
      <c r="V71">
        <v>45</v>
      </c>
      <c r="X71" s="57">
        <f t="shared" si="7"/>
        <v>290.98711303750002</v>
      </c>
    </row>
    <row r="72" spans="1:35" x14ac:dyDescent="0.25">
      <c r="B72" s="15">
        <v>42483</v>
      </c>
      <c r="C72">
        <v>3</v>
      </c>
      <c r="D72">
        <v>71</v>
      </c>
      <c r="E72">
        <v>46.3</v>
      </c>
      <c r="F72" s="57">
        <f t="shared" si="4"/>
        <v>76.633701964999972</v>
      </c>
      <c r="G72" t="s">
        <v>43</v>
      </c>
      <c r="I72">
        <v>70.8</v>
      </c>
      <c r="J72">
        <v>47.6</v>
      </c>
      <c r="K72" s="57">
        <f t="shared" si="5"/>
        <v>80.769359327999993</v>
      </c>
      <c r="L72" t="s">
        <v>43</v>
      </c>
      <c r="N72">
        <v>69.5</v>
      </c>
      <c r="O72">
        <v>48.3</v>
      </c>
      <c r="P72" s="57">
        <f t="shared" si="6"/>
        <v>81.635402992499976</v>
      </c>
      <c r="Q72" t="s">
        <v>43</v>
      </c>
      <c r="S72">
        <v>360</v>
      </c>
      <c r="T72">
        <v>220</v>
      </c>
      <c r="U72">
        <v>140</v>
      </c>
      <c r="V72">
        <v>50</v>
      </c>
      <c r="X72" s="57">
        <f t="shared" si="7"/>
        <v>239.03846428549991</v>
      </c>
    </row>
    <row r="73" spans="1:35" x14ac:dyDescent="0.25">
      <c r="B73" s="15">
        <v>42483</v>
      </c>
      <c r="C73">
        <v>4</v>
      </c>
      <c r="D73">
        <v>71.8</v>
      </c>
      <c r="E73">
        <v>51.4</v>
      </c>
      <c r="F73" s="57">
        <f t="shared" si="4"/>
        <v>95.510288547999963</v>
      </c>
      <c r="G73" t="s">
        <v>43</v>
      </c>
      <c r="I73">
        <v>72.599999999999994</v>
      </c>
      <c r="J73">
        <v>49.8</v>
      </c>
      <c r="K73" s="57">
        <f t="shared" si="5"/>
        <v>90.655630163999973</v>
      </c>
      <c r="L73" t="s">
        <v>43</v>
      </c>
      <c r="N73">
        <v>72</v>
      </c>
      <c r="O73">
        <v>48.4</v>
      </c>
      <c r="P73" s="57">
        <f t="shared" si="6"/>
        <v>84.922485119999976</v>
      </c>
      <c r="Q73" t="s">
        <v>43</v>
      </c>
      <c r="S73">
        <v>470</v>
      </c>
      <c r="T73">
        <v>220</v>
      </c>
      <c r="U73">
        <v>50</v>
      </c>
      <c r="V73">
        <v>40</v>
      </c>
      <c r="X73" s="57">
        <f t="shared" si="7"/>
        <v>271.08840383199993</v>
      </c>
    </row>
    <row r="74" spans="1:35" x14ac:dyDescent="0.25">
      <c r="B74" s="15">
        <v>42483</v>
      </c>
      <c r="C74">
        <v>5</v>
      </c>
      <c r="D74">
        <v>75</v>
      </c>
      <c r="E74">
        <v>45.6</v>
      </c>
      <c r="F74" s="57">
        <f t="shared" si="4"/>
        <v>78.521831999999989</v>
      </c>
      <c r="G74" t="s">
        <v>4</v>
      </c>
      <c r="I74">
        <v>67.599999999999994</v>
      </c>
      <c r="J74">
        <v>47.5</v>
      </c>
      <c r="K74" s="57">
        <f t="shared" si="5"/>
        <v>76.795078749999988</v>
      </c>
      <c r="L74" t="s">
        <v>4</v>
      </c>
      <c r="N74">
        <v>64.5</v>
      </c>
      <c r="O74">
        <v>47</v>
      </c>
      <c r="P74" s="57">
        <f t="shared" si="6"/>
        <v>71.738931750000006</v>
      </c>
      <c r="Q74" t="s">
        <v>3</v>
      </c>
      <c r="S74">
        <v>390</v>
      </c>
      <c r="T74">
        <v>210</v>
      </c>
      <c r="U74">
        <v>30</v>
      </c>
      <c r="V74">
        <v>55</v>
      </c>
      <c r="X74" s="57">
        <f t="shared" si="7"/>
        <v>227.05584249999998</v>
      </c>
    </row>
    <row r="75" spans="1:35" x14ac:dyDescent="0.25">
      <c r="B75" s="15">
        <v>42483</v>
      </c>
      <c r="C75">
        <v>6</v>
      </c>
      <c r="D75">
        <v>69.900000000000006</v>
      </c>
      <c r="E75">
        <v>45.3</v>
      </c>
      <c r="F75" s="57">
        <f t="shared" si="4"/>
        <v>72.222589318499971</v>
      </c>
      <c r="G75" t="s">
        <v>39</v>
      </c>
      <c r="I75">
        <v>68</v>
      </c>
      <c r="J75">
        <v>49.2</v>
      </c>
      <c r="K75" s="57">
        <f t="shared" si="5"/>
        <v>82.877872320000009</v>
      </c>
      <c r="L75" t="s">
        <v>39</v>
      </c>
      <c r="N75">
        <v>67.2</v>
      </c>
      <c r="O75">
        <v>50</v>
      </c>
      <c r="P75" s="57">
        <f t="shared" si="6"/>
        <v>84.587999999999994</v>
      </c>
      <c r="Q75" t="s">
        <v>39</v>
      </c>
      <c r="S75">
        <v>430</v>
      </c>
      <c r="T75">
        <v>20</v>
      </c>
      <c r="U75">
        <v>40</v>
      </c>
      <c r="V75">
        <v>45</v>
      </c>
      <c r="X75" s="57">
        <f t="shared" si="7"/>
        <v>239.68846163849997</v>
      </c>
    </row>
    <row r="76" spans="1:35" x14ac:dyDescent="0.25">
      <c r="B76" s="15">
        <v>42483</v>
      </c>
      <c r="C76">
        <v>7</v>
      </c>
      <c r="D76">
        <v>72.2</v>
      </c>
      <c r="E76">
        <v>50.2</v>
      </c>
      <c r="F76" s="57">
        <f t="shared" si="4"/>
        <v>91.610258108000011</v>
      </c>
      <c r="G76" t="s">
        <v>39</v>
      </c>
      <c r="I76">
        <v>71.8</v>
      </c>
      <c r="J76">
        <v>50.8</v>
      </c>
      <c r="K76" s="57">
        <f t="shared" si="5"/>
        <v>93.293490831999961</v>
      </c>
      <c r="L76" t="s">
        <v>39</v>
      </c>
      <c r="N76">
        <v>68.2</v>
      </c>
      <c r="O76">
        <v>50.5</v>
      </c>
      <c r="P76" s="57">
        <f t="shared" si="6"/>
        <v>87.572269674999987</v>
      </c>
      <c r="Q76" t="s">
        <v>5</v>
      </c>
      <c r="S76">
        <v>390</v>
      </c>
      <c r="T76">
        <v>220</v>
      </c>
      <c r="U76">
        <v>60</v>
      </c>
      <c r="V76">
        <v>50</v>
      </c>
      <c r="X76" s="57">
        <f t="shared" si="7"/>
        <v>272.47601861499993</v>
      </c>
    </row>
    <row r="77" spans="1:35" x14ac:dyDescent="0.25">
      <c r="B77" s="15">
        <v>42483</v>
      </c>
      <c r="C77">
        <v>8</v>
      </c>
      <c r="D77">
        <v>67.400000000000006</v>
      </c>
      <c r="E77">
        <v>50.5</v>
      </c>
      <c r="F77" s="57">
        <f t="shared" si="4"/>
        <v>86.545028974999994</v>
      </c>
      <c r="G77" t="s">
        <v>4</v>
      </c>
      <c r="I77">
        <v>66.8</v>
      </c>
      <c r="J77">
        <v>50.9</v>
      </c>
      <c r="K77" s="57">
        <f t="shared" si="5"/>
        <v>87.13878537799998</v>
      </c>
      <c r="L77" t="s">
        <v>4</v>
      </c>
      <c r="N77">
        <v>64.8</v>
      </c>
      <c r="O77">
        <v>50.4</v>
      </c>
      <c r="P77" s="57">
        <f t="shared" si="6"/>
        <v>82.877292287999978</v>
      </c>
      <c r="Q77" t="s">
        <v>3</v>
      </c>
      <c r="S77">
        <v>340</v>
      </c>
      <c r="T77">
        <v>210</v>
      </c>
      <c r="U77">
        <v>25</v>
      </c>
      <c r="V77">
        <v>45</v>
      </c>
      <c r="X77" s="57">
        <f t="shared" si="7"/>
        <v>256.56110664099992</v>
      </c>
    </row>
    <row r="78" spans="1:35" x14ac:dyDescent="0.25">
      <c r="B78" s="15">
        <v>42483</v>
      </c>
      <c r="C78">
        <v>9</v>
      </c>
      <c r="D78">
        <v>79.5</v>
      </c>
      <c r="E78">
        <v>50.2</v>
      </c>
      <c r="F78" s="57">
        <f t="shared" si="4"/>
        <v>100.87279113</v>
      </c>
      <c r="G78" t="s">
        <v>39</v>
      </c>
      <c r="I78">
        <v>69.8</v>
      </c>
      <c r="J78">
        <v>48.4</v>
      </c>
      <c r="K78" s="57">
        <f t="shared" si="5"/>
        <v>82.327631407999974</v>
      </c>
      <c r="L78" t="s">
        <v>39</v>
      </c>
      <c r="N78">
        <v>69.099999999999994</v>
      </c>
      <c r="O78">
        <v>49.4</v>
      </c>
      <c r="P78" s="57">
        <f t="shared" si="6"/>
        <v>84.904639065999987</v>
      </c>
      <c r="Q78" t="s">
        <v>39</v>
      </c>
      <c r="S78">
        <v>480</v>
      </c>
      <c r="T78">
        <v>210</v>
      </c>
      <c r="U78">
        <v>65</v>
      </c>
      <c r="V78">
        <v>55</v>
      </c>
      <c r="X78" s="57">
        <f t="shared" si="7"/>
        <v>268.10506160399996</v>
      </c>
    </row>
    <row r="79" spans="1:35" x14ac:dyDescent="0.25">
      <c r="B79" s="15">
        <v>42483</v>
      </c>
      <c r="C79">
        <v>10</v>
      </c>
      <c r="D79">
        <v>78.5</v>
      </c>
      <c r="E79">
        <v>50.5</v>
      </c>
      <c r="F79" s="57">
        <f t="shared" si="4"/>
        <v>100.7979936875</v>
      </c>
      <c r="G79" t="s">
        <v>39</v>
      </c>
      <c r="I79">
        <v>73.099999999999994</v>
      </c>
      <c r="J79">
        <v>51.4</v>
      </c>
      <c r="K79" s="57">
        <f t="shared" si="5"/>
        <v>97.239583465999985</v>
      </c>
      <c r="L79" t="s">
        <v>39</v>
      </c>
      <c r="N79">
        <v>67.7</v>
      </c>
      <c r="O79">
        <v>49.4</v>
      </c>
      <c r="P79" s="57">
        <f t="shared" si="6"/>
        <v>83.18442930199997</v>
      </c>
      <c r="Q79" t="s">
        <v>39</v>
      </c>
      <c r="S79">
        <v>440</v>
      </c>
      <c r="T79">
        <v>210</v>
      </c>
      <c r="U79">
        <v>60</v>
      </c>
      <c r="V79">
        <v>50</v>
      </c>
      <c r="X79" s="57">
        <f t="shared" si="7"/>
        <v>281.22200645549992</v>
      </c>
    </row>
    <row r="80" spans="1:35" x14ac:dyDescent="0.25">
      <c r="B80" s="15">
        <v>42483</v>
      </c>
      <c r="C80">
        <v>11</v>
      </c>
      <c r="D80">
        <v>76.900000000000006</v>
      </c>
      <c r="E80">
        <v>49.7</v>
      </c>
      <c r="F80" s="57">
        <f t="shared" si="4"/>
        <v>95.639785223500013</v>
      </c>
      <c r="G80" t="s">
        <v>43</v>
      </c>
      <c r="I80">
        <v>75.8</v>
      </c>
      <c r="J80">
        <v>49.4</v>
      </c>
      <c r="K80" s="57">
        <f t="shared" si="5"/>
        <v>93.137071507999977</v>
      </c>
      <c r="L80" t="s">
        <v>43</v>
      </c>
      <c r="N80">
        <v>72.400000000000006</v>
      </c>
      <c r="O80">
        <v>50.4</v>
      </c>
      <c r="P80" s="57">
        <f t="shared" si="6"/>
        <v>92.597468544000009</v>
      </c>
      <c r="Q80" t="s">
        <v>43</v>
      </c>
      <c r="S80">
        <v>450</v>
      </c>
      <c r="T80">
        <v>220</v>
      </c>
      <c r="U80">
        <v>150</v>
      </c>
      <c r="V80">
        <v>60</v>
      </c>
      <c r="X80" s="57">
        <f t="shared" si="7"/>
        <v>281.37432527550004</v>
      </c>
    </row>
    <row r="81" spans="1:35" x14ac:dyDescent="0.25">
      <c r="B81" s="15">
        <v>42483</v>
      </c>
      <c r="C81">
        <v>12</v>
      </c>
      <c r="D81">
        <v>77.8</v>
      </c>
      <c r="E81">
        <v>50.9</v>
      </c>
      <c r="F81" s="57">
        <f t="shared" si="4"/>
        <v>101.48798656299996</v>
      </c>
      <c r="G81" t="s">
        <v>43</v>
      </c>
      <c r="I81">
        <v>75.2</v>
      </c>
      <c r="J81">
        <v>50</v>
      </c>
      <c r="K81" s="57">
        <f t="shared" si="5"/>
        <v>94.658000000000001</v>
      </c>
      <c r="L81" t="s">
        <v>43</v>
      </c>
      <c r="N81">
        <v>72.5</v>
      </c>
      <c r="O81">
        <v>51.6</v>
      </c>
      <c r="P81" s="57">
        <f t="shared" si="6"/>
        <v>97.1934246</v>
      </c>
      <c r="Q81" t="s">
        <v>43</v>
      </c>
      <c r="S81">
        <v>400</v>
      </c>
      <c r="T81">
        <v>220</v>
      </c>
      <c r="U81">
        <v>50</v>
      </c>
      <c r="V81">
        <v>55</v>
      </c>
      <c r="X81" s="57">
        <f t="shared" si="7"/>
        <v>293.33941116299997</v>
      </c>
    </row>
    <row r="82" spans="1:35" x14ac:dyDescent="0.25">
      <c r="B82" s="15">
        <v>42483</v>
      </c>
      <c r="C82">
        <v>13</v>
      </c>
      <c r="D82">
        <v>74.900000000000006</v>
      </c>
      <c r="E82">
        <v>50</v>
      </c>
      <c r="F82" s="57">
        <f t="shared" si="4"/>
        <v>94.280375000000006</v>
      </c>
      <c r="G82" t="s">
        <v>39</v>
      </c>
      <c r="I82">
        <v>73.7</v>
      </c>
      <c r="J82">
        <v>49.4</v>
      </c>
      <c r="K82" s="57">
        <f t="shared" si="5"/>
        <v>90.556756862</v>
      </c>
      <c r="L82" t="s">
        <v>39</v>
      </c>
      <c r="N82">
        <v>71</v>
      </c>
      <c r="O82">
        <v>50</v>
      </c>
      <c r="P82" s="57">
        <f t="shared" si="6"/>
        <v>89.371249999999989</v>
      </c>
      <c r="Q82" t="s">
        <v>5</v>
      </c>
      <c r="S82">
        <v>460</v>
      </c>
      <c r="T82">
        <v>200</v>
      </c>
      <c r="U82">
        <v>80</v>
      </c>
      <c r="V82">
        <v>50</v>
      </c>
      <c r="X82" s="57">
        <f t="shared" si="7"/>
        <v>274.20838186200001</v>
      </c>
    </row>
    <row r="83" spans="1:35" x14ac:dyDescent="0.25">
      <c r="B83" s="15">
        <v>42483</v>
      </c>
      <c r="C83">
        <v>14</v>
      </c>
      <c r="D83">
        <v>70.900000000000006</v>
      </c>
      <c r="E83">
        <v>49</v>
      </c>
      <c r="F83" s="57">
        <f t="shared" si="4"/>
        <v>85.711258149999992</v>
      </c>
      <c r="G83" t="s">
        <v>39</v>
      </c>
      <c r="I83">
        <v>70.5</v>
      </c>
      <c r="J83">
        <v>50.4</v>
      </c>
      <c r="K83" s="57">
        <f t="shared" si="5"/>
        <v>90.167424479999994</v>
      </c>
      <c r="L83" t="s">
        <v>39</v>
      </c>
      <c r="N83">
        <v>69.5</v>
      </c>
      <c r="O83">
        <v>49.7</v>
      </c>
      <c r="P83" s="57">
        <f t="shared" si="6"/>
        <v>86.436476892499996</v>
      </c>
      <c r="Q83" t="s">
        <v>39</v>
      </c>
      <c r="S83">
        <v>360</v>
      </c>
      <c r="T83">
        <v>210</v>
      </c>
      <c r="U83">
        <v>40</v>
      </c>
      <c r="V83">
        <v>40</v>
      </c>
      <c r="X83" s="57">
        <f t="shared" si="7"/>
        <v>262.31515952249998</v>
      </c>
    </row>
    <row r="84" spans="1:35" x14ac:dyDescent="0.25">
      <c r="B84" s="15">
        <v>42483</v>
      </c>
      <c r="C84">
        <v>15</v>
      </c>
      <c r="D84">
        <v>73.900000000000006</v>
      </c>
      <c r="E84">
        <v>51.9</v>
      </c>
      <c r="F84" s="57">
        <f t="shared" si="4"/>
        <v>100.22559172649999</v>
      </c>
      <c r="G84" t="s">
        <v>39</v>
      </c>
      <c r="I84">
        <v>73.7</v>
      </c>
      <c r="J84">
        <v>51.8</v>
      </c>
      <c r="K84" s="57">
        <f t="shared" si="5"/>
        <v>99.569535757999972</v>
      </c>
      <c r="L84" t="s">
        <v>39</v>
      </c>
      <c r="N84">
        <v>70.2</v>
      </c>
      <c r="O84">
        <v>50.7</v>
      </c>
      <c r="P84" s="57">
        <f t="shared" si="6"/>
        <v>90.855768393000005</v>
      </c>
      <c r="Q84" t="s">
        <v>39</v>
      </c>
      <c r="S84">
        <v>360</v>
      </c>
      <c r="T84">
        <v>220</v>
      </c>
      <c r="U84">
        <v>100</v>
      </c>
      <c r="V84">
        <v>55</v>
      </c>
      <c r="X84" s="57">
        <f t="shared" si="7"/>
        <v>290.65089587749998</v>
      </c>
      <c r="Y84">
        <v>2016</v>
      </c>
      <c r="Z84" t="s">
        <v>348</v>
      </c>
      <c r="AC84" t="s">
        <v>349</v>
      </c>
      <c r="AF84" t="s">
        <v>350</v>
      </c>
      <c r="AI84" t="s">
        <v>351</v>
      </c>
    </row>
    <row r="85" spans="1:35" x14ac:dyDescent="0.25">
      <c r="B85" s="15">
        <v>42483</v>
      </c>
      <c r="C85">
        <v>16</v>
      </c>
      <c r="D85">
        <v>70</v>
      </c>
      <c r="E85">
        <v>49.8</v>
      </c>
      <c r="F85" s="57">
        <f t="shared" si="4"/>
        <v>87.409009799999978</v>
      </c>
      <c r="G85" t="s">
        <v>5</v>
      </c>
      <c r="I85">
        <v>69.400000000000006</v>
      </c>
      <c r="J85">
        <v>47.9</v>
      </c>
      <c r="K85" s="57">
        <f t="shared" si="5"/>
        <v>80.173339189000004</v>
      </c>
      <c r="L85" t="s">
        <v>5</v>
      </c>
      <c r="N85">
        <v>65.599999999999994</v>
      </c>
      <c r="O85">
        <v>49.6</v>
      </c>
      <c r="P85" s="57">
        <f t="shared" si="6"/>
        <v>81.258100735999989</v>
      </c>
      <c r="Q85" t="s">
        <v>4</v>
      </c>
      <c r="S85">
        <v>500</v>
      </c>
      <c r="T85">
        <v>230</v>
      </c>
      <c r="U85">
        <v>70</v>
      </c>
      <c r="V85">
        <v>65</v>
      </c>
      <c r="X85" s="57">
        <f t="shared" si="7"/>
        <v>248.84044972499996</v>
      </c>
      <c r="Y85" s="80"/>
      <c r="Z85" s="80" t="s">
        <v>109</v>
      </c>
      <c r="AA85" s="80" t="s">
        <v>108</v>
      </c>
      <c r="AB85" s="80" t="s">
        <v>110</v>
      </c>
      <c r="AC85" s="80" t="s">
        <v>109</v>
      </c>
      <c r="AD85" s="80" t="s">
        <v>108</v>
      </c>
      <c r="AE85" s="80" t="s">
        <v>110</v>
      </c>
      <c r="AF85" s="80" t="s">
        <v>109</v>
      </c>
      <c r="AG85" s="80" t="s">
        <v>108</v>
      </c>
      <c r="AH85" s="80" t="s">
        <v>110</v>
      </c>
      <c r="AI85" s="80" t="s">
        <v>110</v>
      </c>
    </row>
    <row r="86" spans="1:35" x14ac:dyDescent="0.25">
      <c r="B86" s="15">
        <v>42483</v>
      </c>
      <c r="C86">
        <v>17</v>
      </c>
      <c r="D86">
        <v>69.3</v>
      </c>
      <c r="E86">
        <v>49.6</v>
      </c>
      <c r="F86" s="57">
        <f t="shared" si="4"/>
        <v>85.841255807999985</v>
      </c>
      <c r="G86" t="s">
        <v>39</v>
      </c>
      <c r="I86">
        <v>67.2</v>
      </c>
      <c r="J86">
        <v>49</v>
      </c>
      <c r="K86" s="57">
        <f t="shared" si="5"/>
        <v>81.238315200000002</v>
      </c>
      <c r="L86" t="s">
        <v>39</v>
      </c>
      <c r="N86">
        <v>66</v>
      </c>
      <c r="O86">
        <v>48.8</v>
      </c>
      <c r="P86" s="57">
        <f t="shared" si="6"/>
        <v>79.137632639999978</v>
      </c>
      <c r="Q86" t="s">
        <v>39</v>
      </c>
      <c r="S86">
        <v>470</v>
      </c>
      <c r="T86">
        <v>260</v>
      </c>
      <c r="U86">
        <v>65</v>
      </c>
      <c r="V86">
        <v>50</v>
      </c>
      <c r="X86" s="57">
        <f t="shared" si="7"/>
        <v>246.21720364799995</v>
      </c>
      <c r="Y86" s="35" t="s">
        <v>196</v>
      </c>
      <c r="Z86" s="37">
        <f>AVERAGE(D70:D90)</f>
        <v>73.242857142857133</v>
      </c>
      <c r="AA86" s="37">
        <f t="shared" ref="AA86:AB86" si="8">AVERAGE(E70:E90)</f>
        <v>49.852380952380948</v>
      </c>
      <c r="AB86" s="37">
        <f t="shared" si="8"/>
        <v>91.952822197190457</v>
      </c>
      <c r="AC86" s="37">
        <f>AVERAGE(I70:I90)</f>
        <v>71.071428571428584</v>
      </c>
      <c r="AD86" s="37">
        <f t="shared" ref="AD86:AE86" si="9">AVERAGE(J70:J90)</f>
        <v>49.461904761904755</v>
      </c>
      <c r="AE86" s="37">
        <f t="shared" si="9"/>
        <v>87.701664379761894</v>
      </c>
      <c r="AF86" s="37">
        <f>AVERAGE(N70:N90)</f>
        <v>68.771428571428558</v>
      </c>
      <c r="AG86" s="37">
        <f t="shared" ref="AG86:AH86" si="10">AVERAGE(O70:O90)</f>
        <v>49.461904761904755</v>
      </c>
      <c r="AH86" s="37">
        <f t="shared" si="10"/>
        <v>84.809171414023794</v>
      </c>
      <c r="AI86" s="37">
        <f>AVERAGE(X70:X90)</f>
        <v>264.46365799097612</v>
      </c>
    </row>
    <row r="87" spans="1:35" x14ac:dyDescent="0.25">
      <c r="B87" s="15">
        <v>42483</v>
      </c>
      <c r="C87">
        <v>18</v>
      </c>
      <c r="D87">
        <v>71.599999999999994</v>
      </c>
      <c r="E87">
        <v>47.9</v>
      </c>
      <c r="F87" s="57">
        <f t="shared" si="4"/>
        <v>82.714857146</v>
      </c>
      <c r="G87" t="s">
        <v>39</v>
      </c>
      <c r="I87">
        <v>69.8</v>
      </c>
      <c r="J87">
        <v>47.3</v>
      </c>
      <c r="K87" s="57">
        <f t="shared" si="5"/>
        <v>78.627990946999972</v>
      </c>
      <c r="L87" t="s">
        <v>39</v>
      </c>
      <c r="N87">
        <v>69</v>
      </c>
      <c r="O87">
        <v>48</v>
      </c>
      <c r="P87" s="57">
        <f t="shared" si="6"/>
        <v>80.044415999999984</v>
      </c>
      <c r="Q87" t="s">
        <v>39</v>
      </c>
      <c r="S87">
        <v>520</v>
      </c>
      <c r="T87">
        <v>240</v>
      </c>
      <c r="U87">
        <v>170</v>
      </c>
      <c r="V87">
        <v>50</v>
      </c>
      <c r="X87" s="57">
        <f t="shared" si="7"/>
        <v>241.38726409299997</v>
      </c>
      <c r="Y87" s="35" t="s">
        <v>63</v>
      </c>
      <c r="Z87" s="37">
        <f>STDEV(D70:D90)</f>
        <v>3.229484700160604</v>
      </c>
      <c r="AA87" s="37">
        <f t="shared" ref="AA87:AB87" si="11">STDEV(E70:E90)</f>
        <v>2.7102802525973302</v>
      </c>
      <c r="AB87" s="37">
        <f t="shared" si="11"/>
        <v>11.342939908599616</v>
      </c>
      <c r="AC87" s="37">
        <f>STDEV(I70:I90)</f>
        <v>2.8326918041225126</v>
      </c>
      <c r="AD87" s="37">
        <f t="shared" ref="AD87:AE87" si="12">STDEV(J70:J90)</f>
        <v>1.3636261182876301</v>
      </c>
      <c r="AE87" s="37">
        <f t="shared" si="12"/>
        <v>7.2534037729394747</v>
      </c>
      <c r="AF87" s="37">
        <f>STDEV(N70:N90)</f>
        <v>3.0494495990494519</v>
      </c>
      <c r="AG87" s="37">
        <f t="shared" ref="AG87:AH87" si="13">STDEV(O70:O90)</f>
        <v>1.2089152949963831</v>
      </c>
      <c r="AH87" s="37">
        <f t="shared" si="13"/>
        <v>6.2692291167925989</v>
      </c>
      <c r="AI87" s="37">
        <f>STDEV(X70:X90)</f>
        <v>20.006734537379764</v>
      </c>
    </row>
    <row r="88" spans="1:35" x14ac:dyDescent="0.25">
      <c r="B88" s="15">
        <v>42483</v>
      </c>
      <c r="C88">
        <v>19</v>
      </c>
      <c r="D88">
        <v>76</v>
      </c>
      <c r="E88">
        <v>49.5</v>
      </c>
      <c r="F88" s="57">
        <f t="shared" si="4"/>
        <v>93.761266500000005</v>
      </c>
      <c r="G88" t="s">
        <v>43</v>
      </c>
      <c r="I88">
        <v>75</v>
      </c>
      <c r="J88">
        <v>51.2</v>
      </c>
      <c r="K88" s="57">
        <f t="shared" si="5"/>
        <v>98.992127999999994</v>
      </c>
      <c r="L88" t="s">
        <v>43</v>
      </c>
      <c r="N88">
        <v>76</v>
      </c>
      <c r="O88">
        <v>49.5</v>
      </c>
      <c r="P88" s="57">
        <f t="shared" si="6"/>
        <v>93.761266500000005</v>
      </c>
      <c r="Q88" t="s">
        <v>43</v>
      </c>
      <c r="S88">
        <v>470</v>
      </c>
      <c r="T88">
        <v>230</v>
      </c>
      <c r="U88">
        <v>80</v>
      </c>
      <c r="V88">
        <v>50</v>
      </c>
      <c r="X88" s="57">
        <f t="shared" si="7"/>
        <v>286.51466100000005</v>
      </c>
      <c r="Y88" s="35" t="s">
        <v>64</v>
      </c>
      <c r="Z88" s="37">
        <f>MIN(D70:D90)</f>
        <v>67.400000000000006</v>
      </c>
      <c r="AA88" s="37">
        <f t="shared" ref="AA88:AB88" si="14">MIN(E70:E90)</f>
        <v>45.3</v>
      </c>
      <c r="AB88" s="37">
        <f t="shared" si="14"/>
        <v>72.222589318499971</v>
      </c>
      <c r="AC88" s="37">
        <f>MIN(I70:I90)</f>
        <v>66.8</v>
      </c>
      <c r="AD88" s="37">
        <f t="shared" ref="AD88:AE88" si="15">MIN(J70:J90)</f>
        <v>47.3</v>
      </c>
      <c r="AE88" s="37">
        <f t="shared" si="15"/>
        <v>76.795078749999988</v>
      </c>
      <c r="AF88" s="37">
        <f>MIN(N70:N90)</f>
        <v>64.5</v>
      </c>
      <c r="AG88" s="37">
        <f t="shared" ref="AG88:AH88" si="16">MIN(O70:O90)</f>
        <v>47</v>
      </c>
      <c r="AH88" s="37">
        <f t="shared" si="16"/>
        <v>71.738931750000006</v>
      </c>
      <c r="AI88" s="37">
        <f>MIN(X70:X90)</f>
        <v>227.05584249999998</v>
      </c>
    </row>
    <row r="89" spans="1:35" x14ac:dyDescent="0.25">
      <c r="B89" s="15">
        <v>42483</v>
      </c>
      <c r="C89">
        <v>20</v>
      </c>
      <c r="D89">
        <v>74.599999999999994</v>
      </c>
      <c r="E89">
        <v>48.6</v>
      </c>
      <c r="F89" s="57">
        <f t="shared" si="4"/>
        <v>88.717815755999993</v>
      </c>
      <c r="G89" t="s">
        <v>4</v>
      </c>
      <c r="I89">
        <v>69.900000000000006</v>
      </c>
      <c r="J89">
        <v>48.8</v>
      </c>
      <c r="K89" s="57">
        <f t="shared" si="5"/>
        <v>83.813947295999981</v>
      </c>
      <c r="L89" t="s">
        <v>4</v>
      </c>
      <c r="N89">
        <v>64.8</v>
      </c>
      <c r="O89">
        <v>47.8</v>
      </c>
      <c r="P89" s="57">
        <f t="shared" si="6"/>
        <v>74.54701771199997</v>
      </c>
      <c r="Q89" t="s">
        <v>3</v>
      </c>
      <c r="S89">
        <v>400</v>
      </c>
      <c r="T89">
        <v>210</v>
      </c>
      <c r="U89">
        <v>60</v>
      </c>
      <c r="V89">
        <v>50</v>
      </c>
      <c r="X89" s="57">
        <f t="shared" si="7"/>
        <v>247.07878076399993</v>
      </c>
      <c r="Y89" s="35" t="s">
        <v>65</v>
      </c>
      <c r="Z89" s="37">
        <f>MAX(D70:D90)</f>
        <v>79.5</v>
      </c>
      <c r="AA89" s="37">
        <f t="shared" ref="AA89:AB89" si="17">MAX(E70:E90)</f>
        <v>58.6</v>
      </c>
      <c r="AB89" s="37">
        <f t="shared" si="17"/>
        <v>125.698217122</v>
      </c>
      <c r="AC89" s="37">
        <f>MAX(I70:I90)</f>
        <v>75.8</v>
      </c>
      <c r="AD89" s="37">
        <f t="shared" ref="AD89:AE89" si="18">MAX(J70:J90)</f>
        <v>51.8</v>
      </c>
      <c r="AE89" s="37">
        <f t="shared" si="18"/>
        <v>99.569535757999972</v>
      </c>
      <c r="AF89" s="37">
        <f>MAX(N70:N90)</f>
        <v>76</v>
      </c>
      <c r="AG89" s="37">
        <f t="shared" ref="AG89:AH89" si="19">MAX(O70:O90)</f>
        <v>51.6</v>
      </c>
      <c r="AH89" s="37">
        <f t="shared" si="19"/>
        <v>97.1934246</v>
      </c>
      <c r="AI89" s="37">
        <f>MAX(X70:X90)</f>
        <v>293.33941116299997</v>
      </c>
    </row>
    <row r="90" spans="1:35" x14ac:dyDescent="0.25">
      <c r="B90" s="15">
        <v>42483</v>
      </c>
      <c r="C90">
        <v>21</v>
      </c>
      <c r="D90">
        <v>71.3</v>
      </c>
      <c r="E90">
        <v>49.6</v>
      </c>
      <c r="F90" s="57">
        <f t="shared" si="4"/>
        <v>88.318636927999989</v>
      </c>
      <c r="G90" t="s">
        <v>5</v>
      </c>
      <c r="I90">
        <v>66.900000000000006</v>
      </c>
      <c r="J90">
        <v>48.1</v>
      </c>
      <c r="K90" s="57">
        <f t="shared" si="5"/>
        <v>77.931986281500002</v>
      </c>
      <c r="L90" t="s">
        <v>5</v>
      </c>
      <c r="N90">
        <v>66.099999999999994</v>
      </c>
      <c r="O90">
        <v>51.5</v>
      </c>
      <c r="P90" s="57">
        <f t="shared" si="6"/>
        <v>88.270460537499986</v>
      </c>
      <c r="Q90" t="s">
        <v>5</v>
      </c>
      <c r="S90">
        <v>420</v>
      </c>
      <c r="T90">
        <v>220</v>
      </c>
      <c r="U90">
        <v>70</v>
      </c>
      <c r="V90">
        <v>50</v>
      </c>
      <c r="X90" s="57">
        <f t="shared" si="7"/>
        <v>254.52108374699998</v>
      </c>
      <c r="Y90" s="35" t="s">
        <v>66</v>
      </c>
      <c r="Z90" s="69">
        <f>COUNT(D70:D90)</f>
        <v>21</v>
      </c>
      <c r="AA90" s="69">
        <f t="shared" ref="AA90:AB90" si="20">COUNT(E70:E90)</f>
        <v>21</v>
      </c>
      <c r="AB90" s="69">
        <f t="shared" si="20"/>
        <v>21</v>
      </c>
      <c r="AC90" s="69">
        <f>COUNT(I70:I90)</f>
        <v>21</v>
      </c>
      <c r="AD90" s="69">
        <f t="shared" ref="AD90:AE90" si="21">COUNT(J70:J90)</f>
        <v>21</v>
      </c>
      <c r="AE90" s="69">
        <f t="shared" si="21"/>
        <v>21</v>
      </c>
      <c r="AF90" s="69">
        <f>COUNT(N70:N90)</f>
        <v>21</v>
      </c>
      <c r="AG90" s="69">
        <f t="shared" ref="AG90:AH90" si="22">COUNT(O70:O90)</f>
        <v>21</v>
      </c>
      <c r="AH90" s="69">
        <f t="shared" si="22"/>
        <v>21</v>
      </c>
      <c r="AI90" s="69">
        <f>COUNT(X70:X90)</f>
        <v>21</v>
      </c>
    </row>
    <row r="91" spans="1:35" x14ac:dyDescent="0.25">
      <c r="A91" t="s">
        <v>341</v>
      </c>
      <c r="B91" s="15">
        <v>41394</v>
      </c>
      <c r="C91">
        <v>1</v>
      </c>
      <c r="D91">
        <v>74.400000000000006</v>
      </c>
      <c r="E91">
        <v>52.3</v>
      </c>
      <c r="F91" s="57">
        <f t="shared" si="4"/>
        <v>102.46505751599999</v>
      </c>
      <c r="G91" t="s">
        <v>43</v>
      </c>
      <c r="I91">
        <v>71.400000000000006</v>
      </c>
      <c r="J91">
        <v>52.7</v>
      </c>
      <c r="K91" s="57">
        <f t="shared" si="5"/>
        <v>99.84329777100001</v>
      </c>
      <c r="L91" t="s">
        <v>43</v>
      </c>
      <c r="N91">
        <v>71.7</v>
      </c>
      <c r="O91">
        <v>50.6</v>
      </c>
      <c r="P91" s="57">
        <f t="shared" si="6"/>
        <v>92.431428342000004</v>
      </c>
      <c r="Q91" t="s">
        <v>39</v>
      </c>
      <c r="S91">
        <v>450</v>
      </c>
      <c r="T91">
        <v>250</v>
      </c>
      <c r="U91">
        <v>90</v>
      </c>
      <c r="V91">
        <v>50</v>
      </c>
      <c r="X91" s="57">
        <f t="shared" si="7"/>
        <v>294.73978362899999</v>
      </c>
    </row>
    <row r="92" spans="1:35" x14ac:dyDescent="0.25">
      <c r="A92" t="s">
        <v>341</v>
      </c>
      <c r="B92" s="15">
        <v>41394</v>
      </c>
      <c r="C92">
        <v>2</v>
      </c>
      <c r="D92">
        <v>74.900000000000006</v>
      </c>
      <c r="E92">
        <v>50.6</v>
      </c>
      <c r="F92" s="57">
        <f t="shared" si="4"/>
        <v>96.556680374000024</v>
      </c>
      <c r="G92" t="s">
        <v>39</v>
      </c>
      <c r="I92">
        <v>73.2</v>
      </c>
      <c r="J92">
        <v>50.5</v>
      </c>
      <c r="K92" s="57">
        <f t="shared" si="5"/>
        <v>93.992524049999986</v>
      </c>
      <c r="L92" t="s">
        <v>39</v>
      </c>
      <c r="N92">
        <v>72.3</v>
      </c>
      <c r="O92">
        <v>50.1</v>
      </c>
      <c r="P92" s="57">
        <f t="shared" si="6"/>
        <v>91.372019530499998</v>
      </c>
      <c r="Q92" t="s">
        <v>39</v>
      </c>
      <c r="S92">
        <v>400</v>
      </c>
      <c r="T92">
        <v>24</v>
      </c>
      <c r="U92">
        <v>70</v>
      </c>
      <c r="V92">
        <v>60</v>
      </c>
      <c r="X92" s="57">
        <f t="shared" si="7"/>
        <v>281.92122395450002</v>
      </c>
    </row>
    <row r="93" spans="1:35" x14ac:dyDescent="0.25">
      <c r="A93" t="s">
        <v>341</v>
      </c>
      <c r="B93" s="15">
        <v>41394</v>
      </c>
      <c r="C93">
        <v>3</v>
      </c>
      <c r="D93">
        <v>70.8</v>
      </c>
      <c r="E93">
        <v>50.4</v>
      </c>
      <c r="F93" s="57">
        <f t="shared" si="4"/>
        <v>90.551115647999993</v>
      </c>
      <c r="G93" t="s">
        <v>342</v>
      </c>
      <c r="I93">
        <v>70.8</v>
      </c>
      <c r="J93">
        <v>50.3</v>
      </c>
      <c r="K93" s="57">
        <f t="shared" si="5"/>
        <v>90.192142301999979</v>
      </c>
      <c r="L93" t="s">
        <v>343</v>
      </c>
      <c r="N93">
        <v>69.599999999999994</v>
      </c>
      <c r="O93">
        <v>50.5</v>
      </c>
      <c r="P93" s="57">
        <f t="shared" si="6"/>
        <v>89.369940899999975</v>
      </c>
      <c r="Q93" t="s">
        <v>343</v>
      </c>
      <c r="S93">
        <v>390</v>
      </c>
      <c r="T93">
        <v>230</v>
      </c>
      <c r="U93">
        <v>100</v>
      </c>
      <c r="V93">
        <v>60</v>
      </c>
      <c r="X93" s="57">
        <f t="shared" si="7"/>
        <v>270.11319884999995</v>
      </c>
    </row>
    <row r="94" spans="1:35" x14ac:dyDescent="0.25">
      <c r="A94" t="s">
        <v>341</v>
      </c>
      <c r="B94" s="15">
        <v>41394</v>
      </c>
      <c r="C94">
        <v>4</v>
      </c>
      <c r="D94">
        <v>73.8</v>
      </c>
      <c r="E94">
        <v>47.9</v>
      </c>
      <c r="F94" s="57">
        <f t="shared" si="4"/>
        <v>85.256375102999982</v>
      </c>
      <c r="G94" t="s">
        <v>39</v>
      </c>
      <c r="I94">
        <v>71.099999999999994</v>
      </c>
      <c r="J94">
        <v>48.6</v>
      </c>
      <c r="K94" s="57">
        <f t="shared" si="5"/>
        <v>84.555451745999989</v>
      </c>
      <c r="L94" t="s">
        <v>39</v>
      </c>
      <c r="N94">
        <v>67.599999999999994</v>
      </c>
      <c r="O94">
        <v>47.7</v>
      </c>
      <c r="P94" s="57">
        <f t="shared" si="6"/>
        <v>77.443135613999999</v>
      </c>
      <c r="Q94" t="s">
        <v>5</v>
      </c>
      <c r="S94">
        <v>470</v>
      </c>
      <c r="T94">
        <v>230</v>
      </c>
      <c r="U94">
        <v>130</v>
      </c>
      <c r="V94">
        <v>70</v>
      </c>
      <c r="X94" s="57">
        <f t="shared" si="7"/>
        <v>247.25496246299997</v>
      </c>
    </row>
    <row r="95" spans="1:35" x14ac:dyDescent="0.25">
      <c r="A95" t="s">
        <v>341</v>
      </c>
      <c r="B95" s="15">
        <v>41394</v>
      </c>
      <c r="C95">
        <v>5</v>
      </c>
      <c r="D95">
        <v>75.2</v>
      </c>
      <c r="E95">
        <v>53.1</v>
      </c>
      <c r="F95" s="57">
        <f t="shared" si="4"/>
        <v>106.759457352</v>
      </c>
      <c r="G95" t="s">
        <v>39</v>
      </c>
      <c r="I95">
        <v>74.400000000000006</v>
      </c>
      <c r="J95">
        <v>52.5</v>
      </c>
      <c r="K95" s="57">
        <f t="shared" si="5"/>
        <v>103.25022750000001</v>
      </c>
      <c r="L95" t="s">
        <v>39</v>
      </c>
      <c r="N95">
        <v>69.8</v>
      </c>
      <c r="O95">
        <v>51.2</v>
      </c>
      <c r="P95" s="57">
        <f t="shared" si="6"/>
        <v>92.128673791999987</v>
      </c>
      <c r="Q95" t="s">
        <v>5</v>
      </c>
      <c r="S95">
        <v>510</v>
      </c>
      <c r="T95">
        <v>210</v>
      </c>
      <c r="U95">
        <v>110</v>
      </c>
      <c r="V95">
        <v>55</v>
      </c>
      <c r="X95" s="57">
        <f t="shared" si="7"/>
        <v>302.13835864399999</v>
      </c>
    </row>
    <row r="96" spans="1:35" x14ac:dyDescent="0.25">
      <c r="A96" t="s">
        <v>341</v>
      </c>
      <c r="B96" s="15">
        <v>41394</v>
      </c>
      <c r="C96">
        <v>6</v>
      </c>
      <c r="D96">
        <v>74.2</v>
      </c>
      <c r="E96">
        <v>46.2</v>
      </c>
      <c r="F96" s="57">
        <f t="shared" si="4"/>
        <v>79.742038067999999</v>
      </c>
      <c r="G96" t="s">
        <v>39</v>
      </c>
      <c r="I96">
        <v>72.2</v>
      </c>
      <c r="J96">
        <v>46.7</v>
      </c>
      <c r="K96" s="57">
        <f t="shared" si="5"/>
        <v>79.281239903000014</v>
      </c>
      <c r="L96" t="s">
        <v>39</v>
      </c>
      <c r="N96">
        <v>72.2</v>
      </c>
      <c r="O96">
        <v>46.6</v>
      </c>
      <c r="P96" s="57">
        <f t="shared" si="6"/>
        <v>78.942069212000007</v>
      </c>
      <c r="Q96" t="s">
        <v>39</v>
      </c>
      <c r="S96">
        <v>480</v>
      </c>
      <c r="T96">
        <v>210</v>
      </c>
      <c r="U96">
        <v>160</v>
      </c>
      <c r="V96">
        <v>50</v>
      </c>
      <c r="X96" s="57">
        <f t="shared" si="7"/>
        <v>237.96534718300003</v>
      </c>
    </row>
    <row r="97" spans="1:24" x14ac:dyDescent="0.25">
      <c r="A97" t="s">
        <v>341</v>
      </c>
      <c r="B97" s="15">
        <v>41394</v>
      </c>
      <c r="C97">
        <v>7</v>
      </c>
      <c r="D97">
        <v>71.3</v>
      </c>
      <c r="E97">
        <v>49.5</v>
      </c>
      <c r="F97" s="57">
        <f t="shared" si="4"/>
        <v>87.962872387499999</v>
      </c>
      <c r="G97" t="s">
        <v>39</v>
      </c>
      <c r="I97">
        <v>70</v>
      </c>
      <c r="J97">
        <v>50.2</v>
      </c>
      <c r="K97" s="57">
        <f t="shared" si="5"/>
        <v>88.818809799999997</v>
      </c>
      <c r="L97" t="s">
        <v>39</v>
      </c>
      <c r="N97">
        <v>69.5</v>
      </c>
      <c r="O97">
        <v>48.8</v>
      </c>
      <c r="P97" s="57">
        <f t="shared" si="6"/>
        <v>83.334325279999973</v>
      </c>
      <c r="Q97" t="s">
        <v>5</v>
      </c>
      <c r="S97">
        <v>490</v>
      </c>
      <c r="T97">
        <v>230</v>
      </c>
      <c r="U97">
        <v>70</v>
      </c>
      <c r="V97">
        <v>50</v>
      </c>
      <c r="X97" s="57">
        <f t="shared" si="7"/>
        <v>260.11600746749997</v>
      </c>
    </row>
    <row r="98" spans="1:24" x14ac:dyDescent="0.25">
      <c r="A98" t="s">
        <v>352</v>
      </c>
      <c r="B98" s="15">
        <v>41398</v>
      </c>
      <c r="C98">
        <v>1</v>
      </c>
      <c r="D98">
        <v>67.8</v>
      </c>
      <c r="E98">
        <v>48.9</v>
      </c>
      <c r="F98" s="57">
        <f t="shared" si="4"/>
        <v>81.629453132999984</v>
      </c>
      <c r="G98" t="s">
        <v>343</v>
      </c>
      <c r="I98">
        <v>66.099999999999994</v>
      </c>
      <c r="J98">
        <v>50</v>
      </c>
      <c r="K98" s="57">
        <f t="shared" si="5"/>
        <v>83.203374999999994</v>
      </c>
      <c r="L98" t="s">
        <v>343</v>
      </c>
      <c r="N98">
        <v>64.5</v>
      </c>
      <c r="O98">
        <v>48.8</v>
      </c>
      <c r="P98" s="57">
        <f t="shared" si="6"/>
        <v>77.339050079999993</v>
      </c>
      <c r="Q98" t="s">
        <v>343</v>
      </c>
      <c r="S98">
        <v>510</v>
      </c>
      <c r="T98">
        <v>240</v>
      </c>
      <c r="U98">
        <v>90</v>
      </c>
      <c r="V98">
        <v>65</v>
      </c>
      <c r="X98" s="57">
        <f t="shared" si="7"/>
        <v>242.17187821299996</v>
      </c>
    </row>
    <row r="99" spans="1:24" x14ac:dyDescent="0.25">
      <c r="A99" t="s">
        <v>352</v>
      </c>
      <c r="B99" s="15">
        <v>41398</v>
      </c>
      <c r="C99">
        <v>2</v>
      </c>
      <c r="D99">
        <v>74.400000000000006</v>
      </c>
      <c r="E99">
        <v>51.4</v>
      </c>
      <c r="F99" s="57">
        <f t="shared" si="4"/>
        <v>98.968878383999993</v>
      </c>
      <c r="G99" t="s">
        <v>343</v>
      </c>
      <c r="I99">
        <v>72.2</v>
      </c>
      <c r="J99">
        <v>50.8</v>
      </c>
      <c r="K99" s="57">
        <f t="shared" si="5"/>
        <v>93.813231727999991</v>
      </c>
      <c r="L99" t="s">
        <v>343</v>
      </c>
      <c r="N99">
        <v>70.400000000000006</v>
      </c>
      <c r="O99">
        <v>50.6</v>
      </c>
      <c r="P99" s="57">
        <f t="shared" si="6"/>
        <v>90.755544704000002</v>
      </c>
      <c r="Q99" t="s">
        <v>343</v>
      </c>
      <c r="S99">
        <v>460</v>
      </c>
      <c r="T99">
        <v>210</v>
      </c>
      <c r="U99">
        <v>95</v>
      </c>
      <c r="V99">
        <v>65</v>
      </c>
      <c r="X99" s="57">
        <f t="shared" si="7"/>
        <v>283.53765481599999</v>
      </c>
    </row>
    <row r="100" spans="1:24" x14ac:dyDescent="0.25">
      <c r="A100" t="s">
        <v>352</v>
      </c>
      <c r="B100" s="15">
        <v>41398</v>
      </c>
      <c r="C100">
        <v>3</v>
      </c>
      <c r="D100">
        <v>70</v>
      </c>
      <c r="E100">
        <v>50.4</v>
      </c>
      <c r="F100" s="57">
        <f t="shared" si="4"/>
        <v>89.527939199999977</v>
      </c>
      <c r="G100" t="s">
        <v>43</v>
      </c>
      <c r="I100">
        <v>71.2</v>
      </c>
      <c r="J100">
        <v>50.3</v>
      </c>
      <c r="K100" s="57">
        <f t="shared" si="5"/>
        <v>90.701702427999976</v>
      </c>
      <c r="L100" t="s">
        <v>43</v>
      </c>
      <c r="N100">
        <v>68.099999999999994</v>
      </c>
      <c r="O100">
        <v>50.9</v>
      </c>
      <c r="P100" s="57">
        <f t="shared" si="6"/>
        <v>88.834600063499977</v>
      </c>
      <c r="Q100" t="s">
        <v>43</v>
      </c>
      <c r="S100">
        <v>490</v>
      </c>
      <c r="T100">
        <v>240</v>
      </c>
      <c r="U100">
        <v>65</v>
      </c>
      <c r="V100">
        <v>65</v>
      </c>
      <c r="X100" s="57">
        <f t="shared" si="7"/>
        <v>269.06424169149994</v>
      </c>
    </row>
    <row r="101" spans="1:24" x14ac:dyDescent="0.25">
      <c r="A101" t="s">
        <v>352</v>
      </c>
      <c r="B101" s="15">
        <v>41398</v>
      </c>
      <c r="C101">
        <v>4</v>
      </c>
      <c r="D101">
        <v>79.599999999999994</v>
      </c>
      <c r="E101">
        <v>50.5</v>
      </c>
      <c r="F101" s="57">
        <f t="shared" si="4"/>
        <v>102.21044964999999</v>
      </c>
      <c r="G101" t="s">
        <v>343</v>
      </c>
      <c r="I101">
        <v>77</v>
      </c>
      <c r="J101">
        <v>51.4</v>
      </c>
      <c r="K101" s="57">
        <f t="shared" si="5"/>
        <v>102.42746821999998</v>
      </c>
      <c r="L101" t="s">
        <v>343</v>
      </c>
      <c r="N101">
        <v>74.3</v>
      </c>
      <c r="O101">
        <v>50.3</v>
      </c>
      <c r="P101" s="57">
        <f t="shared" si="6"/>
        <v>94.650793404499964</v>
      </c>
      <c r="Q101" t="s">
        <v>343</v>
      </c>
      <c r="S101">
        <v>430</v>
      </c>
      <c r="T101">
        <v>230</v>
      </c>
      <c r="U101">
        <v>60</v>
      </c>
      <c r="V101">
        <v>90</v>
      </c>
      <c r="X101" s="57">
        <f t="shared" si="7"/>
        <v>299.28871127449992</v>
      </c>
    </row>
    <row r="102" spans="1:24" x14ac:dyDescent="0.25">
      <c r="A102" t="s">
        <v>352</v>
      </c>
      <c r="B102" s="15">
        <v>41398</v>
      </c>
      <c r="C102">
        <v>5</v>
      </c>
      <c r="D102">
        <v>76.900000000000006</v>
      </c>
      <c r="E102">
        <v>52.6</v>
      </c>
      <c r="F102" s="57">
        <f t="shared" si="4"/>
        <v>107.126595454</v>
      </c>
      <c r="G102" t="s">
        <v>343</v>
      </c>
      <c r="I102">
        <v>76.599999999999994</v>
      </c>
      <c r="J102">
        <v>52.7</v>
      </c>
      <c r="K102" s="57">
        <f t="shared" si="5"/>
        <v>107.11479844899999</v>
      </c>
      <c r="L102" t="s">
        <v>343</v>
      </c>
      <c r="N102">
        <v>74.099999999999994</v>
      </c>
      <c r="O102">
        <v>52.1</v>
      </c>
      <c r="P102" s="57">
        <f t="shared" si="6"/>
        <v>101.27287273349998</v>
      </c>
      <c r="Q102" t="s">
        <v>343</v>
      </c>
      <c r="S102">
        <v>470</v>
      </c>
      <c r="T102">
        <v>220</v>
      </c>
      <c r="U102">
        <v>85</v>
      </c>
      <c r="V102">
        <v>70</v>
      </c>
      <c r="X102" s="57">
        <f t="shared" si="7"/>
        <v>315.5142666365</v>
      </c>
    </row>
    <row r="103" spans="1:24" x14ac:dyDescent="0.25">
      <c r="A103" t="s">
        <v>352</v>
      </c>
      <c r="B103" s="15">
        <v>41398</v>
      </c>
      <c r="C103">
        <v>6</v>
      </c>
      <c r="D103">
        <v>71</v>
      </c>
      <c r="E103">
        <v>50.3</v>
      </c>
      <c r="F103" s="57">
        <f t="shared" si="4"/>
        <v>90.446922364999978</v>
      </c>
      <c r="G103" t="s">
        <v>343</v>
      </c>
      <c r="I103">
        <v>70.900000000000006</v>
      </c>
      <c r="J103">
        <v>50.2</v>
      </c>
      <c r="K103" s="57">
        <f t="shared" si="5"/>
        <v>89.960765926000008</v>
      </c>
      <c r="L103" t="s">
        <v>343</v>
      </c>
      <c r="N103">
        <v>70.2</v>
      </c>
      <c r="O103">
        <v>51.3</v>
      </c>
      <c r="P103" s="57">
        <f t="shared" si="6"/>
        <v>93.018925233000004</v>
      </c>
      <c r="Q103" t="s">
        <v>343</v>
      </c>
      <c r="S103">
        <v>520</v>
      </c>
      <c r="T103">
        <v>240</v>
      </c>
      <c r="U103">
        <v>65</v>
      </c>
      <c r="V103">
        <v>75</v>
      </c>
      <c r="X103" s="57">
        <f t="shared" si="7"/>
        <v>273.426613524</v>
      </c>
    </row>
    <row r="104" spans="1:24" x14ac:dyDescent="0.25">
      <c r="A104" t="s">
        <v>352</v>
      </c>
      <c r="B104" s="15">
        <v>41398</v>
      </c>
      <c r="C104">
        <v>7</v>
      </c>
      <c r="D104">
        <v>68</v>
      </c>
      <c r="E104">
        <v>49.1</v>
      </c>
      <c r="F104" s="57">
        <f t="shared" si="4"/>
        <v>82.541312780000013</v>
      </c>
      <c r="G104" t="s">
        <v>39</v>
      </c>
      <c r="I104">
        <v>66.8</v>
      </c>
      <c r="J104">
        <v>48.8</v>
      </c>
      <c r="K104" s="57">
        <f t="shared" si="5"/>
        <v>80.096876671999965</v>
      </c>
      <c r="L104" t="s">
        <v>39</v>
      </c>
      <c r="N104">
        <v>66</v>
      </c>
      <c r="O104">
        <v>48.9</v>
      </c>
      <c r="P104" s="57">
        <f t="shared" si="6"/>
        <v>79.46229950999998</v>
      </c>
      <c r="Q104" t="s">
        <v>5</v>
      </c>
      <c r="S104">
        <v>500</v>
      </c>
      <c r="T104">
        <v>230</v>
      </c>
      <c r="U104">
        <v>55</v>
      </c>
      <c r="V104">
        <v>65</v>
      </c>
      <c r="X104" s="57">
        <f t="shared" si="7"/>
        <v>242.10048896199996</v>
      </c>
    </row>
    <row r="105" spans="1:24" x14ac:dyDescent="0.25">
      <c r="A105" t="s">
        <v>352</v>
      </c>
      <c r="B105" s="15">
        <v>41398</v>
      </c>
      <c r="C105">
        <v>8</v>
      </c>
      <c r="D105">
        <v>70.8</v>
      </c>
      <c r="E105">
        <v>51.1</v>
      </c>
      <c r="F105" s="57">
        <f t="shared" si="4"/>
        <v>93.083891838</v>
      </c>
      <c r="G105" t="s">
        <v>39</v>
      </c>
      <c r="I105">
        <v>70.7</v>
      </c>
      <c r="J105">
        <v>50.8</v>
      </c>
      <c r="K105" s="57">
        <f t="shared" si="5"/>
        <v>91.864203367999977</v>
      </c>
      <c r="L105" t="s">
        <v>39</v>
      </c>
      <c r="N105">
        <v>69.400000000000006</v>
      </c>
      <c r="O105">
        <v>49.7</v>
      </c>
      <c r="P105" s="57">
        <f t="shared" si="6"/>
        <v>86.312107861000015</v>
      </c>
      <c r="Q105" t="s">
        <v>39</v>
      </c>
      <c r="S105">
        <v>460</v>
      </c>
      <c r="T105">
        <v>250</v>
      </c>
      <c r="U105">
        <v>65</v>
      </c>
      <c r="V105">
        <v>80</v>
      </c>
      <c r="X105" s="57">
        <f t="shared" si="7"/>
        <v>271.26020306700002</v>
      </c>
    </row>
    <row r="106" spans="1:24" x14ac:dyDescent="0.25">
      <c r="A106" t="s">
        <v>352</v>
      </c>
      <c r="B106" s="15">
        <v>41398</v>
      </c>
      <c r="C106">
        <v>9</v>
      </c>
      <c r="D106">
        <v>67</v>
      </c>
      <c r="E106">
        <v>48.6</v>
      </c>
      <c r="F106" s="57">
        <f t="shared" si="4"/>
        <v>79.67953962</v>
      </c>
      <c r="G106" t="s">
        <v>39</v>
      </c>
      <c r="I106">
        <v>66.7</v>
      </c>
      <c r="J106">
        <v>49.6</v>
      </c>
      <c r="K106" s="57">
        <f t="shared" si="5"/>
        <v>82.620660352000002</v>
      </c>
      <c r="L106" t="s">
        <v>39</v>
      </c>
      <c r="N106">
        <v>65.5</v>
      </c>
      <c r="O106">
        <v>48.6</v>
      </c>
      <c r="P106" s="57">
        <f t="shared" si="6"/>
        <v>77.89566932999999</v>
      </c>
      <c r="Q106" t="s">
        <v>5</v>
      </c>
      <c r="S106">
        <v>50</v>
      </c>
      <c r="T106">
        <v>240</v>
      </c>
      <c r="U106">
        <v>50</v>
      </c>
      <c r="V106">
        <v>70</v>
      </c>
      <c r="X106" s="57">
        <f t="shared" si="7"/>
        <v>240.19586930200001</v>
      </c>
    </row>
    <row r="107" spans="1:24" x14ac:dyDescent="0.25">
      <c r="A107" t="s">
        <v>352</v>
      </c>
      <c r="B107" s="15">
        <v>41398</v>
      </c>
      <c r="C107">
        <v>10</v>
      </c>
      <c r="D107">
        <v>77</v>
      </c>
      <c r="E107">
        <v>48.6</v>
      </c>
      <c r="F107" s="57">
        <f t="shared" si="4"/>
        <v>91.572008219999987</v>
      </c>
      <c r="G107" t="s">
        <v>343</v>
      </c>
      <c r="I107">
        <v>74</v>
      </c>
      <c r="J107">
        <v>50.8</v>
      </c>
      <c r="K107" s="57">
        <f t="shared" si="5"/>
        <v>96.152065759999971</v>
      </c>
      <c r="L107" t="s">
        <v>343</v>
      </c>
      <c r="N107">
        <v>73.599999999999994</v>
      </c>
      <c r="O107">
        <v>50</v>
      </c>
      <c r="P107" s="57">
        <f t="shared" si="6"/>
        <v>92.643999999999991</v>
      </c>
      <c r="Q107" t="s">
        <v>343</v>
      </c>
      <c r="S107">
        <v>460</v>
      </c>
      <c r="T107">
        <v>260</v>
      </c>
      <c r="U107">
        <v>85</v>
      </c>
      <c r="V107">
        <v>75</v>
      </c>
      <c r="X107" s="57">
        <f t="shared" si="7"/>
        <v>280.36807397999996</v>
      </c>
    </row>
    <row r="108" spans="1:24" x14ac:dyDescent="0.25">
      <c r="A108" t="s">
        <v>352</v>
      </c>
      <c r="B108" s="15">
        <v>41398</v>
      </c>
      <c r="C108">
        <v>11</v>
      </c>
      <c r="D108">
        <v>72.8</v>
      </c>
      <c r="E108">
        <v>50</v>
      </c>
      <c r="F108" s="57">
        <f t="shared" si="4"/>
        <v>91.636999999999986</v>
      </c>
      <c r="G108" t="s">
        <v>43</v>
      </c>
      <c r="I108">
        <v>68.5</v>
      </c>
      <c r="J108">
        <v>48.8</v>
      </c>
      <c r="K108" s="57">
        <f t="shared" si="5"/>
        <v>82.135270239999969</v>
      </c>
      <c r="L108" t="s">
        <v>43</v>
      </c>
      <c r="N108">
        <v>67.7</v>
      </c>
      <c r="O108">
        <v>49.7</v>
      </c>
      <c r="P108" s="57">
        <f t="shared" si="6"/>
        <v>84.197834325499997</v>
      </c>
      <c r="Q108" t="s">
        <v>43</v>
      </c>
      <c r="S108">
        <v>540</v>
      </c>
      <c r="T108">
        <v>250</v>
      </c>
      <c r="U108">
        <v>110</v>
      </c>
      <c r="V108">
        <v>75</v>
      </c>
      <c r="X108" s="57">
        <f t="shared" si="7"/>
        <v>257.97010456549992</v>
      </c>
    </row>
    <row r="109" spans="1:24" x14ac:dyDescent="0.25">
      <c r="A109" t="s">
        <v>352</v>
      </c>
      <c r="B109" s="15">
        <v>41398</v>
      </c>
      <c r="C109">
        <v>12</v>
      </c>
      <c r="D109">
        <v>73.900000000000006</v>
      </c>
      <c r="E109">
        <v>50</v>
      </c>
      <c r="F109" s="57">
        <f t="shared" si="4"/>
        <v>93.021625</v>
      </c>
      <c r="G109" t="s">
        <v>343</v>
      </c>
      <c r="I109">
        <v>71</v>
      </c>
      <c r="J109">
        <v>50</v>
      </c>
      <c r="K109" s="57">
        <f t="shared" si="5"/>
        <v>89.371249999999989</v>
      </c>
      <c r="L109" t="s">
        <v>343</v>
      </c>
      <c r="N109">
        <v>69</v>
      </c>
      <c r="O109">
        <v>50.7</v>
      </c>
      <c r="P109" s="57">
        <f t="shared" si="6"/>
        <v>89.30267833500001</v>
      </c>
      <c r="Q109" t="s">
        <v>343</v>
      </c>
      <c r="S109">
        <v>510</v>
      </c>
      <c r="T109">
        <v>240</v>
      </c>
      <c r="U109">
        <v>50</v>
      </c>
      <c r="V109">
        <v>75</v>
      </c>
      <c r="X109" s="57">
        <f t="shared" si="7"/>
        <v>271.695553335</v>
      </c>
    </row>
    <row r="110" spans="1:24" x14ac:dyDescent="0.25">
      <c r="A110" t="s">
        <v>352</v>
      </c>
      <c r="B110" s="15">
        <v>41398</v>
      </c>
      <c r="C110">
        <v>13</v>
      </c>
      <c r="D110">
        <v>70.599999999999994</v>
      </c>
      <c r="E110">
        <v>48.2</v>
      </c>
      <c r="F110" s="57">
        <f t="shared" si="4"/>
        <v>82.584444603999984</v>
      </c>
      <c r="G110" t="s">
        <v>343</v>
      </c>
      <c r="I110">
        <v>67.3</v>
      </c>
      <c r="J110">
        <v>47.7</v>
      </c>
      <c r="K110" s="57">
        <f t="shared" si="5"/>
        <v>77.099453059499993</v>
      </c>
      <c r="L110" t="s">
        <v>343</v>
      </c>
      <c r="N110">
        <v>66.900000000000006</v>
      </c>
      <c r="O110">
        <v>49.2</v>
      </c>
      <c r="P110" s="57">
        <f t="shared" si="6"/>
        <v>81.537200856000013</v>
      </c>
      <c r="Q110" t="s">
        <v>343</v>
      </c>
      <c r="S110">
        <v>440</v>
      </c>
      <c r="T110">
        <v>21</v>
      </c>
      <c r="U110">
        <v>50</v>
      </c>
      <c r="V110">
        <v>45</v>
      </c>
      <c r="X110" s="57">
        <f t="shared" si="7"/>
        <v>241.2210985195</v>
      </c>
    </row>
    <row r="111" spans="1:24" x14ac:dyDescent="0.25">
      <c r="A111" t="s">
        <v>352</v>
      </c>
      <c r="B111" s="15">
        <v>41398</v>
      </c>
      <c r="C111">
        <v>14</v>
      </c>
      <c r="D111">
        <v>72.3</v>
      </c>
      <c r="E111">
        <v>49.8</v>
      </c>
      <c r="F111" s="57">
        <f t="shared" si="4"/>
        <v>90.281020121999973</v>
      </c>
      <c r="G111" t="s">
        <v>343</v>
      </c>
      <c r="I111">
        <v>72.2</v>
      </c>
      <c r="J111">
        <v>48.2</v>
      </c>
      <c r="K111" s="57">
        <f t="shared" si="5"/>
        <v>84.456046748000006</v>
      </c>
      <c r="L111" t="s">
        <v>343</v>
      </c>
      <c r="N111">
        <v>70.5</v>
      </c>
      <c r="O111">
        <v>47.6</v>
      </c>
      <c r="P111" s="57">
        <f t="shared" si="6"/>
        <v>80.427116280000007</v>
      </c>
      <c r="Q111" t="s">
        <v>343</v>
      </c>
      <c r="S111">
        <v>400</v>
      </c>
      <c r="T111">
        <v>180</v>
      </c>
      <c r="U111">
        <v>115</v>
      </c>
      <c r="V111">
        <v>65</v>
      </c>
      <c r="X111" s="57">
        <f t="shared" si="7"/>
        <v>255.16418314999999</v>
      </c>
    </row>
    <row r="112" spans="1:24" x14ac:dyDescent="0.25">
      <c r="A112" t="s">
        <v>352</v>
      </c>
      <c r="B112" s="15">
        <v>41398</v>
      </c>
      <c r="C112">
        <v>15</v>
      </c>
      <c r="D112">
        <v>72.2</v>
      </c>
      <c r="E112">
        <v>51.5</v>
      </c>
      <c r="F112" s="57">
        <f t="shared" si="4"/>
        <v>96.41644857499999</v>
      </c>
      <c r="G112" t="s">
        <v>343</v>
      </c>
      <c r="I112">
        <v>72.3</v>
      </c>
      <c r="J112">
        <v>50.4</v>
      </c>
      <c r="K112" s="57">
        <f t="shared" si="5"/>
        <v>92.469571487999971</v>
      </c>
      <c r="L112" t="s">
        <v>343</v>
      </c>
      <c r="N112">
        <v>69.2</v>
      </c>
      <c r="O112">
        <v>50.8</v>
      </c>
      <c r="P112" s="57">
        <f t="shared" si="6"/>
        <v>89.915175007999991</v>
      </c>
      <c r="Q112" t="s">
        <v>343</v>
      </c>
      <c r="S112">
        <v>490</v>
      </c>
      <c r="T112">
        <v>230</v>
      </c>
      <c r="U112">
        <v>80</v>
      </c>
      <c r="V112">
        <v>55</v>
      </c>
      <c r="X112" s="57">
        <f t="shared" si="7"/>
        <v>278.80119507099994</v>
      </c>
    </row>
    <row r="113" spans="1:35" x14ac:dyDescent="0.25">
      <c r="A113" t="s">
        <v>352</v>
      </c>
      <c r="B113" s="15">
        <v>41398</v>
      </c>
      <c r="C113">
        <v>16</v>
      </c>
      <c r="D113">
        <v>70.099999999999994</v>
      </c>
      <c r="E113">
        <v>49.7</v>
      </c>
      <c r="F113" s="57">
        <f t="shared" si="4"/>
        <v>87.182691081499996</v>
      </c>
      <c r="G113" t="s">
        <v>43</v>
      </c>
      <c r="I113">
        <v>69.7</v>
      </c>
      <c r="J113">
        <v>50.5</v>
      </c>
      <c r="K113" s="57">
        <f t="shared" si="5"/>
        <v>89.498345987500002</v>
      </c>
      <c r="L113" t="s">
        <v>43</v>
      </c>
      <c r="N113">
        <v>68.8</v>
      </c>
      <c r="O113">
        <v>49.8</v>
      </c>
      <c r="P113" s="57">
        <f t="shared" si="6"/>
        <v>85.910569631999977</v>
      </c>
      <c r="Q113" t="s">
        <v>43</v>
      </c>
      <c r="S113">
        <v>440</v>
      </c>
      <c r="T113">
        <v>250</v>
      </c>
      <c r="U113">
        <v>75</v>
      </c>
      <c r="V113">
        <v>55</v>
      </c>
      <c r="X113" s="57">
        <f t="shared" si="7"/>
        <v>262.59160670099999</v>
      </c>
    </row>
    <row r="114" spans="1:35" x14ac:dyDescent="0.25">
      <c r="A114" t="s">
        <v>352</v>
      </c>
      <c r="B114" s="15">
        <v>41398</v>
      </c>
      <c r="C114">
        <v>17</v>
      </c>
      <c r="D114">
        <v>75.2</v>
      </c>
      <c r="E114">
        <v>50.1</v>
      </c>
      <c r="F114" s="57">
        <f t="shared" si="4"/>
        <v>95.037010632000005</v>
      </c>
      <c r="G114" t="s">
        <v>343</v>
      </c>
      <c r="I114">
        <v>73.7</v>
      </c>
      <c r="J114">
        <v>50.6</v>
      </c>
      <c r="K114" s="57">
        <f t="shared" si="5"/>
        <v>95.009710861999991</v>
      </c>
      <c r="L114" t="s">
        <v>343</v>
      </c>
      <c r="N114">
        <v>72.5</v>
      </c>
      <c r="O114">
        <v>50.6</v>
      </c>
      <c r="P114" s="57">
        <f t="shared" si="6"/>
        <v>93.462741350000002</v>
      </c>
      <c r="Q114" t="s">
        <v>343</v>
      </c>
      <c r="S114">
        <v>460</v>
      </c>
      <c r="T114">
        <v>230</v>
      </c>
      <c r="U114">
        <v>65</v>
      </c>
      <c r="V114">
        <v>50</v>
      </c>
      <c r="X114" s="57">
        <f t="shared" si="7"/>
        <v>283.50946284399998</v>
      </c>
    </row>
    <row r="115" spans="1:35" x14ac:dyDescent="0.25">
      <c r="A115" t="s">
        <v>352</v>
      </c>
      <c r="B115" s="15">
        <v>41398</v>
      </c>
      <c r="C115">
        <v>18</v>
      </c>
      <c r="D115">
        <v>74</v>
      </c>
      <c r="E115">
        <v>49.6</v>
      </c>
      <c r="F115" s="57">
        <f t="shared" si="4"/>
        <v>91.663101439999977</v>
      </c>
      <c r="G115" t="s">
        <v>39</v>
      </c>
      <c r="I115">
        <v>72.5</v>
      </c>
      <c r="J115">
        <v>49.1</v>
      </c>
      <c r="K115" s="57">
        <f t="shared" si="5"/>
        <v>88.003605537499993</v>
      </c>
      <c r="L115" t="s">
        <v>39</v>
      </c>
      <c r="N115">
        <v>69.8</v>
      </c>
      <c r="O115">
        <v>49.2</v>
      </c>
      <c r="P115" s="57">
        <f t="shared" si="6"/>
        <v>85.071698351999999</v>
      </c>
      <c r="Q115" t="s">
        <v>39</v>
      </c>
      <c r="S115">
        <v>480</v>
      </c>
      <c r="T115">
        <v>220</v>
      </c>
      <c r="U115">
        <v>55</v>
      </c>
      <c r="V115">
        <v>60</v>
      </c>
      <c r="X115" s="57">
        <f t="shared" si="7"/>
        <v>264.73840532949998</v>
      </c>
    </row>
    <row r="116" spans="1:35" x14ac:dyDescent="0.25">
      <c r="A116" t="s">
        <v>352</v>
      </c>
      <c r="B116" s="15">
        <v>41398</v>
      </c>
      <c r="C116">
        <v>19</v>
      </c>
      <c r="D116">
        <v>67.8</v>
      </c>
      <c r="E116">
        <v>49.1</v>
      </c>
      <c r="F116" s="57">
        <f t="shared" si="4"/>
        <v>82.298544213</v>
      </c>
      <c r="G116" t="s">
        <v>39</v>
      </c>
      <c r="I116">
        <v>67.900000000000006</v>
      </c>
      <c r="J116">
        <v>49.1</v>
      </c>
      <c r="K116" s="57">
        <f t="shared" si="5"/>
        <v>82.419928496499992</v>
      </c>
      <c r="L116" t="s">
        <v>39</v>
      </c>
      <c r="N116">
        <v>67.3</v>
      </c>
      <c r="O116">
        <v>49.4</v>
      </c>
      <c r="P116" s="57">
        <f t="shared" si="6"/>
        <v>82.692940797999981</v>
      </c>
      <c r="Q116" t="s">
        <v>39</v>
      </c>
      <c r="S116">
        <v>520</v>
      </c>
      <c r="T116">
        <v>230</v>
      </c>
      <c r="U116">
        <v>13</v>
      </c>
      <c r="V116">
        <v>70</v>
      </c>
      <c r="X116" s="57">
        <f t="shared" si="7"/>
        <v>247.41141350749996</v>
      </c>
    </row>
    <row r="117" spans="1:35" x14ac:dyDescent="0.25">
      <c r="A117" t="s">
        <v>353</v>
      </c>
      <c r="B117" s="15">
        <v>41403</v>
      </c>
      <c r="C117">
        <v>1</v>
      </c>
      <c r="D117">
        <v>71.2</v>
      </c>
      <c r="E117">
        <v>49</v>
      </c>
      <c r="F117" s="57">
        <f t="shared" si="4"/>
        <v>86.073929199999995</v>
      </c>
      <c r="G117" t="s">
        <v>343</v>
      </c>
      <c r="I117">
        <v>70.5</v>
      </c>
      <c r="J117">
        <v>49.5</v>
      </c>
      <c r="K117" s="57">
        <f t="shared" si="5"/>
        <v>86.975911687500002</v>
      </c>
      <c r="L117" t="s">
        <v>343</v>
      </c>
      <c r="N117">
        <v>69.3</v>
      </c>
      <c r="O117">
        <v>48.4</v>
      </c>
      <c r="P117" s="57">
        <f t="shared" si="6"/>
        <v>81.737891927999982</v>
      </c>
      <c r="Q117" t="s">
        <v>343</v>
      </c>
      <c r="S117">
        <v>620</v>
      </c>
      <c r="T117">
        <v>210</v>
      </c>
      <c r="U117">
        <v>110</v>
      </c>
      <c r="V117">
        <v>70</v>
      </c>
      <c r="X117" s="57">
        <f t="shared" si="7"/>
        <v>254.78773281549999</v>
      </c>
    </row>
    <row r="118" spans="1:35" x14ac:dyDescent="0.25">
      <c r="A118" t="s">
        <v>353</v>
      </c>
      <c r="B118" s="15">
        <v>41403</v>
      </c>
      <c r="C118">
        <v>2</v>
      </c>
      <c r="D118">
        <v>72.5</v>
      </c>
      <c r="E118">
        <v>50.4</v>
      </c>
      <c r="F118" s="57">
        <f t="shared" si="4"/>
        <v>92.725365599999989</v>
      </c>
      <c r="G118" t="s">
        <v>342</v>
      </c>
      <c r="I118">
        <v>70.7</v>
      </c>
      <c r="J118">
        <v>50.7</v>
      </c>
      <c r="K118" s="57">
        <f t="shared" si="5"/>
        <v>91.50288925049999</v>
      </c>
      <c r="L118" t="s">
        <v>342</v>
      </c>
      <c r="N118">
        <v>70.8</v>
      </c>
      <c r="O118">
        <v>49.5</v>
      </c>
      <c r="P118" s="57">
        <f t="shared" si="6"/>
        <v>87.346021949999994</v>
      </c>
      <c r="Q118" t="s">
        <v>343</v>
      </c>
      <c r="S118">
        <v>430</v>
      </c>
      <c r="T118">
        <v>230</v>
      </c>
      <c r="U118">
        <v>50</v>
      </c>
      <c r="V118">
        <v>45</v>
      </c>
      <c r="X118" s="57">
        <f t="shared" si="7"/>
        <v>271.5742768005</v>
      </c>
    </row>
    <row r="119" spans="1:35" x14ac:dyDescent="0.25">
      <c r="A119" t="s">
        <v>353</v>
      </c>
      <c r="B119" s="15">
        <v>41403</v>
      </c>
      <c r="C119">
        <v>3</v>
      </c>
      <c r="D119">
        <v>71.099999999999994</v>
      </c>
      <c r="E119">
        <v>47.8</v>
      </c>
      <c r="F119" s="57">
        <f t="shared" si="4"/>
        <v>81.794644433999977</v>
      </c>
      <c r="G119" t="s">
        <v>343</v>
      </c>
      <c r="I119">
        <v>70.099999999999994</v>
      </c>
      <c r="J119">
        <v>47.3</v>
      </c>
      <c r="K119" s="57">
        <f t="shared" si="5"/>
        <v>78.96593360149997</v>
      </c>
      <c r="L119" t="s">
        <v>343</v>
      </c>
      <c r="N119">
        <v>69.599999999999994</v>
      </c>
      <c r="O119">
        <v>49.9</v>
      </c>
      <c r="P119" s="57">
        <f t="shared" si="6"/>
        <v>87.258914435999984</v>
      </c>
      <c r="Q119" t="s">
        <v>343</v>
      </c>
      <c r="S119">
        <v>520</v>
      </c>
      <c r="T119">
        <v>240</v>
      </c>
      <c r="U119">
        <v>200</v>
      </c>
      <c r="V119">
        <v>50</v>
      </c>
      <c r="X119" s="57">
        <f t="shared" si="7"/>
        <v>248.01949247149992</v>
      </c>
    </row>
    <row r="120" spans="1:35" x14ac:dyDescent="0.25">
      <c r="A120" t="s">
        <v>353</v>
      </c>
      <c r="B120" s="15">
        <v>41403</v>
      </c>
      <c r="C120">
        <v>4</v>
      </c>
      <c r="D120">
        <v>66.400000000000006</v>
      </c>
      <c r="E120">
        <v>50.6</v>
      </c>
      <c r="F120" s="57">
        <f t="shared" si="4"/>
        <v>85.598979664000012</v>
      </c>
      <c r="G120" t="s">
        <v>5</v>
      </c>
      <c r="I120">
        <v>66.8</v>
      </c>
      <c r="J120">
        <v>50.7</v>
      </c>
      <c r="K120" s="57">
        <f t="shared" si="5"/>
        <v>86.455346561999988</v>
      </c>
      <c r="L120" t="s">
        <v>5</v>
      </c>
      <c r="N120">
        <v>65.099999999999994</v>
      </c>
      <c r="O120">
        <v>49.5</v>
      </c>
      <c r="P120" s="57">
        <f t="shared" si="6"/>
        <v>80.313926962499991</v>
      </c>
      <c r="Q120" t="s">
        <v>4</v>
      </c>
      <c r="S120">
        <v>660</v>
      </c>
      <c r="T120">
        <v>240</v>
      </c>
      <c r="U120">
        <v>160</v>
      </c>
      <c r="V120">
        <v>40</v>
      </c>
      <c r="X120" s="57">
        <f t="shared" si="7"/>
        <v>252.36825318849998</v>
      </c>
    </row>
    <row r="121" spans="1:35" x14ac:dyDescent="0.25">
      <c r="A121" t="s">
        <v>353</v>
      </c>
      <c r="B121" s="15">
        <v>41403</v>
      </c>
      <c r="C121">
        <v>5</v>
      </c>
      <c r="D121">
        <v>70.099999999999994</v>
      </c>
      <c r="E121">
        <v>50.8</v>
      </c>
      <c r="F121" s="57">
        <f t="shared" si="4"/>
        <v>91.084592023999974</v>
      </c>
      <c r="G121" t="s">
        <v>43</v>
      </c>
      <c r="I121">
        <v>68.2</v>
      </c>
      <c r="J121">
        <v>50.9</v>
      </c>
      <c r="K121" s="57">
        <f t="shared" si="5"/>
        <v>88.965047346999981</v>
      </c>
      <c r="L121" t="s">
        <v>43</v>
      </c>
      <c r="N121">
        <v>68</v>
      </c>
      <c r="O121">
        <v>49</v>
      </c>
      <c r="P121" s="57">
        <f t="shared" si="6"/>
        <v>82.205438000000001</v>
      </c>
      <c r="Q121" t="s">
        <v>43</v>
      </c>
      <c r="S121">
        <v>510</v>
      </c>
      <c r="T121">
        <v>220</v>
      </c>
      <c r="U121">
        <v>90</v>
      </c>
      <c r="V121">
        <v>55</v>
      </c>
      <c r="X121" s="57">
        <f t="shared" si="7"/>
        <v>262.25507737099997</v>
      </c>
    </row>
    <row r="122" spans="1:35" x14ac:dyDescent="0.25">
      <c r="A122" t="s">
        <v>353</v>
      </c>
      <c r="B122" s="15">
        <v>41403</v>
      </c>
      <c r="C122">
        <v>6</v>
      </c>
      <c r="D122">
        <v>72.2</v>
      </c>
      <c r="E122">
        <v>51.1</v>
      </c>
      <c r="F122" s="57">
        <f t="shared" si="4"/>
        <v>94.924533767</v>
      </c>
      <c r="G122" t="s">
        <v>43</v>
      </c>
      <c r="I122">
        <v>72.400000000000006</v>
      </c>
      <c r="J122">
        <v>50</v>
      </c>
      <c r="K122" s="57">
        <f t="shared" si="5"/>
        <v>91.133499999999998</v>
      </c>
      <c r="L122" t="s">
        <v>43</v>
      </c>
      <c r="N122">
        <v>69.400000000000006</v>
      </c>
      <c r="O122">
        <v>51.3</v>
      </c>
      <c r="P122" s="57">
        <f t="shared" si="6"/>
        <v>91.958880500999996</v>
      </c>
      <c r="Q122" t="s">
        <v>43</v>
      </c>
      <c r="S122">
        <v>540</v>
      </c>
      <c r="T122">
        <v>250</v>
      </c>
      <c r="U122">
        <v>90</v>
      </c>
      <c r="V122">
        <v>45</v>
      </c>
      <c r="X122" s="57">
        <f t="shared" si="7"/>
        <v>278.01691426799999</v>
      </c>
    </row>
    <row r="123" spans="1:35" x14ac:dyDescent="0.25">
      <c r="A123" t="s">
        <v>353</v>
      </c>
      <c r="B123" s="15">
        <v>41403</v>
      </c>
      <c r="C123">
        <v>7</v>
      </c>
      <c r="D123">
        <v>72.5</v>
      </c>
      <c r="E123">
        <v>47.2</v>
      </c>
      <c r="F123" s="57">
        <f t="shared" si="4"/>
        <v>81.324514399999998</v>
      </c>
      <c r="G123" t="s">
        <v>39</v>
      </c>
      <c r="I123">
        <v>70</v>
      </c>
      <c r="J123">
        <v>47.2</v>
      </c>
      <c r="K123" s="57">
        <f t="shared" si="5"/>
        <v>78.520220800000004</v>
      </c>
      <c r="L123" t="s">
        <v>39</v>
      </c>
      <c r="N123">
        <v>68.7</v>
      </c>
      <c r="O123">
        <v>47</v>
      </c>
      <c r="P123" s="57">
        <f t="shared" si="6"/>
        <v>76.410304049999993</v>
      </c>
      <c r="Q123" t="s">
        <v>5</v>
      </c>
      <c r="S123">
        <v>550</v>
      </c>
      <c r="T123">
        <v>240</v>
      </c>
      <c r="U123">
        <v>85</v>
      </c>
      <c r="V123">
        <v>60</v>
      </c>
      <c r="X123" s="57">
        <f t="shared" si="7"/>
        <v>236.25503924999998</v>
      </c>
    </row>
    <row r="124" spans="1:35" x14ac:dyDescent="0.25">
      <c r="A124" t="s">
        <v>353</v>
      </c>
      <c r="B124" s="15">
        <v>41403</v>
      </c>
      <c r="C124">
        <v>8</v>
      </c>
      <c r="D124">
        <v>70.599999999999994</v>
      </c>
      <c r="E124">
        <v>50</v>
      </c>
      <c r="F124" s="57">
        <f t="shared" si="4"/>
        <v>88.867749999999972</v>
      </c>
      <c r="G124" t="s">
        <v>39</v>
      </c>
      <c r="I124">
        <v>70.7</v>
      </c>
      <c r="J124">
        <v>48.6</v>
      </c>
      <c r="K124" s="57">
        <f t="shared" si="5"/>
        <v>84.079753002000004</v>
      </c>
      <c r="L124" t="s">
        <v>39</v>
      </c>
      <c r="N124">
        <v>70.3</v>
      </c>
      <c r="O124">
        <v>47.7</v>
      </c>
      <c r="P124" s="57">
        <f t="shared" si="6"/>
        <v>80.536278604499998</v>
      </c>
      <c r="Q124" t="s">
        <v>39</v>
      </c>
      <c r="S124">
        <v>410</v>
      </c>
      <c r="T124">
        <v>210</v>
      </c>
      <c r="U124">
        <v>110</v>
      </c>
      <c r="V124">
        <v>50</v>
      </c>
      <c r="X124" s="57">
        <f t="shared" si="7"/>
        <v>253.48378160649997</v>
      </c>
    </row>
    <row r="125" spans="1:35" x14ac:dyDescent="0.25">
      <c r="A125" t="s">
        <v>353</v>
      </c>
      <c r="B125" s="15">
        <v>41403</v>
      </c>
      <c r="C125">
        <v>9</v>
      </c>
      <c r="D125">
        <v>67.599999999999994</v>
      </c>
      <c r="E125">
        <v>48.8</v>
      </c>
      <c r="F125" s="57">
        <f t="shared" si="4"/>
        <v>81.056120703999966</v>
      </c>
      <c r="G125" t="s">
        <v>5</v>
      </c>
      <c r="I125">
        <v>66.7</v>
      </c>
      <c r="J125">
        <v>49.7</v>
      </c>
      <c r="K125" s="57">
        <f t="shared" si="5"/>
        <v>82.954144010500002</v>
      </c>
      <c r="L125" t="s">
        <v>5</v>
      </c>
      <c r="N125">
        <v>64.3</v>
      </c>
      <c r="O125">
        <v>49</v>
      </c>
      <c r="P125" s="57">
        <f t="shared" si="6"/>
        <v>77.732495049999983</v>
      </c>
      <c r="Q125" t="s">
        <v>4</v>
      </c>
      <c r="S125">
        <v>540</v>
      </c>
      <c r="T125">
        <v>230</v>
      </c>
      <c r="U125">
        <v>17</v>
      </c>
      <c r="V125">
        <v>55</v>
      </c>
      <c r="X125" s="57">
        <f t="shared" si="7"/>
        <v>241.74275976449994</v>
      </c>
      <c r="Y125">
        <v>2013</v>
      </c>
      <c r="Z125" t="s">
        <v>348</v>
      </c>
      <c r="AC125" t="s">
        <v>349</v>
      </c>
      <c r="AF125" t="s">
        <v>350</v>
      </c>
      <c r="AI125" t="s">
        <v>351</v>
      </c>
    </row>
    <row r="126" spans="1:35" x14ac:dyDescent="0.25">
      <c r="A126" t="s">
        <v>353</v>
      </c>
      <c r="B126" s="15">
        <v>41403</v>
      </c>
      <c r="C126">
        <v>10</v>
      </c>
      <c r="D126">
        <v>75.3</v>
      </c>
      <c r="E126">
        <v>50.6</v>
      </c>
      <c r="F126" s="57">
        <f t="shared" si="4"/>
        <v>97.072336877999987</v>
      </c>
      <c r="G126" t="s">
        <v>342</v>
      </c>
      <c r="I126">
        <v>72.400000000000006</v>
      </c>
      <c r="J126">
        <v>51.8</v>
      </c>
      <c r="K126" s="57">
        <f t="shared" si="5"/>
        <v>97.813221016</v>
      </c>
      <c r="L126" t="s">
        <v>342</v>
      </c>
      <c r="N126">
        <v>71.5</v>
      </c>
      <c r="O126">
        <v>50.9</v>
      </c>
      <c r="P126" s="57">
        <f t="shared" si="6"/>
        <v>93.269807702499975</v>
      </c>
      <c r="Q126" t="s">
        <v>342</v>
      </c>
      <c r="S126">
        <v>630</v>
      </c>
      <c r="T126">
        <v>210</v>
      </c>
      <c r="U126">
        <v>190</v>
      </c>
      <c r="V126">
        <v>50</v>
      </c>
      <c r="X126" s="57">
        <f t="shared" si="7"/>
        <v>288.15536559649996</v>
      </c>
      <c r="Y126" s="80"/>
      <c r="Z126" s="80" t="s">
        <v>109</v>
      </c>
      <c r="AA126" s="80" t="s">
        <v>108</v>
      </c>
      <c r="AB126" s="80" t="s">
        <v>110</v>
      </c>
      <c r="AC126" s="80" t="s">
        <v>109</v>
      </c>
      <c r="AD126" s="80" t="s">
        <v>108</v>
      </c>
      <c r="AE126" s="80" t="s">
        <v>110</v>
      </c>
      <c r="AF126" s="80" t="s">
        <v>109</v>
      </c>
      <c r="AG126" s="80" t="s">
        <v>108</v>
      </c>
      <c r="AH126" s="80" t="s">
        <v>110</v>
      </c>
      <c r="AI126" s="80" t="s">
        <v>110</v>
      </c>
    </row>
    <row r="127" spans="1:35" x14ac:dyDescent="0.25">
      <c r="A127" t="s">
        <v>353</v>
      </c>
      <c r="B127" s="15">
        <v>41403</v>
      </c>
      <c r="C127">
        <v>11</v>
      </c>
      <c r="D127">
        <v>73.400000000000006</v>
      </c>
      <c r="E127">
        <v>48.2</v>
      </c>
      <c r="F127" s="57">
        <f t="shared" si="4"/>
        <v>85.859748356000011</v>
      </c>
      <c r="G127" t="s">
        <v>343</v>
      </c>
      <c r="I127">
        <v>73.5</v>
      </c>
      <c r="J127">
        <v>47.4</v>
      </c>
      <c r="K127" s="57">
        <f t="shared" si="5"/>
        <v>83.146409009999999</v>
      </c>
      <c r="L127" t="s">
        <v>343</v>
      </c>
      <c r="N127">
        <v>75.900000000000006</v>
      </c>
      <c r="O127">
        <v>46.3</v>
      </c>
      <c r="P127" s="57">
        <f t="shared" si="6"/>
        <v>81.922506748499984</v>
      </c>
      <c r="Q127" t="s">
        <v>342</v>
      </c>
      <c r="S127">
        <v>370</v>
      </c>
      <c r="T127">
        <v>250</v>
      </c>
      <c r="U127">
        <v>80</v>
      </c>
      <c r="V127">
        <v>65</v>
      </c>
      <c r="X127" s="57">
        <f t="shared" si="7"/>
        <v>250.92866411450001</v>
      </c>
      <c r="Y127" s="35" t="s">
        <v>196</v>
      </c>
      <c r="Z127" s="37">
        <f>AVERAGE(D91:D131)</f>
        <v>71.997560975609744</v>
      </c>
      <c r="AA127" s="37">
        <f t="shared" ref="AA127:AB127" si="23">AVERAGE(E91:E131)</f>
        <v>49.860975609756082</v>
      </c>
      <c r="AB127" s="37">
        <f t="shared" si="23"/>
        <v>90.240557916402423</v>
      </c>
      <c r="AC127" s="37">
        <f>AVERAGE(I91:I131)</f>
        <v>70.75853658536586</v>
      </c>
      <c r="AD127" s="37">
        <f t="shared" ref="AD127:AE127" si="24">AVERAGE(J91:J131)</f>
        <v>49.81707317073171</v>
      </c>
      <c r="AE127" s="37">
        <f t="shared" si="24"/>
        <v>88.558547076378034</v>
      </c>
      <c r="AF127" s="37">
        <f>AVERAGE(N91:N131)</f>
        <v>69.439024390243901</v>
      </c>
      <c r="AG127" s="37">
        <f t="shared" ref="AG127:AH127" si="25">AVERAGE(O91:O131)</f>
        <v>49.365853658536594</v>
      </c>
      <c r="AH127" s="37">
        <f t="shared" si="25"/>
        <v>85.305937407951205</v>
      </c>
      <c r="AI127" s="37">
        <f>AVERAGE(X91:X131)</f>
        <v>264.10504240073175</v>
      </c>
    </row>
    <row r="128" spans="1:35" x14ac:dyDescent="0.25">
      <c r="A128" t="s">
        <v>353</v>
      </c>
      <c r="B128" s="15">
        <v>41403</v>
      </c>
      <c r="C128">
        <v>12</v>
      </c>
      <c r="D128">
        <v>72.2</v>
      </c>
      <c r="E128">
        <v>49</v>
      </c>
      <c r="F128" s="57">
        <f t="shared" si="4"/>
        <v>87.2828327</v>
      </c>
      <c r="G128" t="s">
        <v>343</v>
      </c>
      <c r="I128">
        <v>70</v>
      </c>
      <c r="J128">
        <v>47.9</v>
      </c>
      <c r="K128" s="57">
        <f t="shared" si="5"/>
        <v>80.866480449999983</v>
      </c>
      <c r="L128" t="s">
        <v>343</v>
      </c>
      <c r="N128">
        <v>68.7</v>
      </c>
      <c r="O128">
        <v>49.1</v>
      </c>
      <c r="P128" s="57">
        <f t="shared" si="6"/>
        <v>83.391002764499987</v>
      </c>
      <c r="Q128" t="s">
        <v>343</v>
      </c>
      <c r="S128">
        <v>580</v>
      </c>
      <c r="T128">
        <v>250</v>
      </c>
      <c r="U128">
        <v>85</v>
      </c>
      <c r="V128">
        <v>65</v>
      </c>
      <c r="X128" s="57">
        <f t="shared" si="7"/>
        <v>251.54031591449996</v>
      </c>
      <c r="Y128" s="35" t="s">
        <v>63</v>
      </c>
      <c r="Z128" s="37">
        <f>STDEV(D91:D131)</f>
        <v>2.9747678737069601</v>
      </c>
      <c r="AA128" s="37">
        <f t="shared" ref="AA128:AB128" si="26">STDEV(E91:E131)</f>
        <v>1.4088786407601768</v>
      </c>
      <c r="AB128" s="37">
        <f t="shared" si="26"/>
        <v>7.0441657628227352</v>
      </c>
      <c r="AC128" s="37">
        <f>STDEV(I91:I131)</f>
        <v>2.6380841163386082</v>
      </c>
      <c r="AD128" s="37">
        <f t="shared" ref="AD128:AE128" si="27">STDEV(J91:J131)</f>
        <v>1.4599490468890326</v>
      </c>
      <c r="AE128" s="37">
        <f t="shared" si="27"/>
        <v>7.1645665405778045</v>
      </c>
      <c r="AF128" s="37">
        <f>STDEV(N91:N131)</f>
        <v>2.698506813849141</v>
      </c>
      <c r="AG128" s="37">
        <f t="shared" ref="AG128:AH128" si="28">STDEV(O91:O131)</f>
        <v>1.4414592876834156</v>
      </c>
      <c r="AH128" s="37">
        <f t="shared" si="28"/>
        <v>6.443240664233902</v>
      </c>
      <c r="AI128" s="37">
        <f>STDEV(X91:X131)</f>
        <v>19.60723229842462</v>
      </c>
    </row>
    <row r="129" spans="1:35" x14ac:dyDescent="0.25">
      <c r="A129" t="s">
        <v>353</v>
      </c>
      <c r="B129" s="15">
        <v>41403</v>
      </c>
      <c r="C129">
        <v>13</v>
      </c>
      <c r="D129">
        <v>70.5</v>
      </c>
      <c r="E129">
        <v>50.3</v>
      </c>
      <c r="F129" s="57">
        <f t="shared" si="4"/>
        <v>89.809972207499982</v>
      </c>
      <c r="G129" t="s">
        <v>343</v>
      </c>
      <c r="I129">
        <v>70.900000000000006</v>
      </c>
      <c r="J129">
        <v>50</v>
      </c>
      <c r="K129" s="57">
        <f t="shared" si="5"/>
        <v>89.245374999999981</v>
      </c>
      <c r="L129" t="s">
        <v>343</v>
      </c>
      <c r="N129">
        <v>70.400000000000006</v>
      </c>
      <c r="O129">
        <v>46.6</v>
      </c>
      <c r="P129" s="57">
        <f t="shared" si="6"/>
        <v>76.973984383999991</v>
      </c>
      <c r="Q129" t="s">
        <v>343</v>
      </c>
      <c r="S129">
        <v>480</v>
      </c>
      <c r="T129">
        <v>220</v>
      </c>
      <c r="U129">
        <v>160</v>
      </c>
      <c r="V129">
        <v>75</v>
      </c>
      <c r="X129" s="57">
        <f t="shared" si="7"/>
        <v>256.02933159149995</v>
      </c>
      <c r="Y129" s="35" t="s">
        <v>64</v>
      </c>
      <c r="Z129" s="37">
        <f>MIN(D91:D131)</f>
        <v>66.400000000000006</v>
      </c>
      <c r="AA129" s="37">
        <f t="shared" ref="AA129:AB129" si="29">MIN(E91:E131)</f>
        <v>46.2</v>
      </c>
      <c r="AB129" s="37">
        <f t="shared" si="29"/>
        <v>79.67953962</v>
      </c>
      <c r="AC129" s="37">
        <f>MIN(I91:I131)</f>
        <v>66.099999999999994</v>
      </c>
      <c r="AD129" s="37">
        <f t="shared" ref="AD129:AE129" si="30">MIN(J91:J131)</f>
        <v>46.7</v>
      </c>
      <c r="AE129" s="37">
        <f t="shared" si="30"/>
        <v>77.099453059499993</v>
      </c>
      <c r="AF129" s="37">
        <f>MIN(N91:N131)</f>
        <v>64.3</v>
      </c>
      <c r="AG129" s="37">
        <f t="shared" ref="AG129:AH129" si="31">MIN(O91:O131)</f>
        <v>46.3</v>
      </c>
      <c r="AH129" s="37">
        <f t="shared" si="31"/>
        <v>71.323234093999986</v>
      </c>
      <c r="AI129" s="37">
        <f>MIN(X91:X131)</f>
        <v>236.25503924999998</v>
      </c>
    </row>
    <row r="130" spans="1:35" x14ac:dyDescent="0.25">
      <c r="A130" t="s">
        <v>353</v>
      </c>
      <c r="B130" s="15">
        <v>41403</v>
      </c>
      <c r="C130">
        <v>14</v>
      </c>
      <c r="D130">
        <v>73.3</v>
      </c>
      <c r="E130">
        <v>50.6</v>
      </c>
      <c r="F130" s="57">
        <f t="shared" ref="F130:F185" si="32">0.5035*D130*E130*E130/1000</f>
        <v>94.494054358</v>
      </c>
      <c r="G130" t="s">
        <v>343</v>
      </c>
      <c r="I130">
        <v>71.5</v>
      </c>
      <c r="J130">
        <v>50.4</v>
      </c>
      <c r="K130" s="57">
        <f t="shared" ref="K130:K185" si="33">0.5035*I130*J130*J130/1000</f>
        <v>91.44639503999997</v>
      </c>
      <c r="L130" t="s">
        <v>343</v>
      </c>
      <c r="N130">
        <v>70.099999999999994</v>
      </c>
      <c r="O130">
        <v>49.2</v>
      </c>
      <c r="P130" s="57">
        <f t="shared" ref="P130:P185" si="34">0.5035*N130*O130*O130/1000</f>
        <v>85.43733602399999</v>
      </c>
      <c r="Q130" t="s">
        <v>343</v>
      </c>
      <c r="S130">
        <v>490</v>
      </c>
      <c r="T130">
        <v>230</v>
      </c>
      <c r="U130">
        <v>60</v>
      </c>
      <c r="V130">
        <v>55</v>
      </c>
      <c r="X130" s="57">
        <f t="shared" si="7"/>
        <v>271.37778542199999</v>
      </c>
      <c r="Y130" s="35" t="s">
        <v>65</v>
      </c>
      <c r="Z130" s="37">
        <f>MAX(D91:D131)</f>
        <v>79.599999999999994</v>
      </c>
      <c r="AA130" s="37">
        <f t="shared" ref="AA130:AB130" si="35">MAX(E91:E131)</f>
        <v>53.1</v>
      </c>
      <c r="AB130" s="37">
        <f t="shared" si="35"/>
        <v>107.126595454</v>
      </c>
      <c r="AC130" s="37">
        <f>MAX(I91:I131)</f>
        <v>77</v>
      </c>
      <c r="AD130" s="37">
        <f t="shared" ref="AD130:AE130" si="36">MAX(J91:J131)</f>
        <v>52.7</v>
      </c>
      <c r="AE130" s="37">
        <f t="shared" si="36"/>
        <v>107.11479844899999</v>
      </c>
      <c r="AF130" s="37">
        <f>MAX(N91:N131)</f>
        <v>75.900000000000006</v>
      </c>
      <c r="AG130" s="37">
        <f t="shared" ref="AG130:AH130" si="37">MAX(O91:O131)</f>
        <v>52.1</v>
      </c>
      <c r="AH130" s="37">
        <f t="shared" si="37"/>
        <v>101.27287273349998</v>
      </c>
      <c r="AI130" s="37">
        <f>MAX(X91:X131)</f>
        <v>315.5142666365</v>
      </c>
    </row>
    <row r="131" spans="1:35" x14ac:dyDescent="0.25">
      <c r="A131" t="s">
        <v>353</v>
      </c>
      <c r="B131" s="15">
        <v>41403</v>
      </c>
      <c r="C131">
        <v>15</v>
      </c>
      <c r="D131">
        <v>67</v>
      </c>
      <c r="E131">
        <v>50.4</v>
      </c>
      <c r="F131" s="57">
        <f t="shared" si="32"/>
        <v>85.691027519999992</v>
      </c>
      <c r="G131" t="s">
        <v>39</v>
      </c>
      <c r="I131">
        <v>66.3</v>
      </c>
      <c r="J131">
        <v>49.1</v>
      </c>
      <c r="K131" s="57">
        <f t="shared" si="33"/>
        <v>80.477779960499987</v>
      </c>
      <c r="L131" t="s">
        <v>39</v>
      </c>
      <c r="N131">
        <v>64.400000000000006</v>
      </c>
      <c r="O131">
        <v>46.9</v>
      </c>
      <c r="P131" s="57">
        <f t="shared" si="34"/>
        <v>71.323234093999986</v>
      </c>
      <c r="Q131" t="s">
        <v>5</v>
      </c>
      <c r="S131">
        <v>540</v>
      </c>
      <c r="T131">
        <v>190</v>
      </c>
      <c r="U131">
        <v>165</v>
      </c>
      <c r="V131">
        <v>50</v>
      </c>
      <c r="X131" s="57">
        <f t="shared" ref="X131:X185" si="38">F131+K131+P131</f>
        <v>237.49204157449998</v>
      </c>
      <c r="Y131" s="35" t="s">
        <v>66</v>
      </c>
      <c r="Z131" s="69">
        <f>COUNT(D91:D131)</f>
        <v>41</v>
      </c>
      <c r="AA131" s="69">
        <f t="shared" ref="AA131:AB131" si="39">COUNT(E91:E131)</f>
        <v>41</v>
      </c>
      <c r="AB131" s="69">
        <f t="shared" si="39"/>
        <v>41</v>
      </c>
      <c r="AC131" s="69">
        <f>COUNT(I91:I131)</f>
        <v>41</v>
      </c>
      <c r="AD131" s="69">
        <f t="shared" ref="AD131:AE131" si="40">COUNT(J91:J131)</f>
        <v>41</v>
      </c>
      <c r="AE131" s="69">
        <f t="shared" si="40"/>
        <v>41</v>
      </c>
      <c r="AF131" s="69">
        <f>COUNT(N91:N131)</f>
        <v>41</v>
      </c>
      <c r="AG131" s="69">
        <f t="shared" ref="AG131:AH131" si="41">COUNT(O91:O131)</f>
        <v>41</v>
      </c>
      <c r="AH131" s="69">
        <f t="shared" si="41"/>
        <v>41</v>
      </c>
      <c r="AI131" s="69">
        <f>COUNT(X91:X131)</f>
        <v>41</v>
      </c>
    </row>
    <row r="132" spans="1:35" x14ac:dyDescent="0.25">
      <c r="A132" t="s">
        <v>354</v>
      </c>
      <c r="B132" s="15">
        <v>40309</v>
      </c>
      <c r="C132">
        <v>1</v>
      </c>
      <c r="D132">
        <v>67.900000000000006</v>
      </c>
      <c r="E132">
        <v>49.4</v>
      </c>
      <c r="F132" s="57">
        <f t="shared" si="32"/>
        <v>83.430173553999992</v>
      </c>
      <c r="G132" t="s">
        <v>5</v>
      </c>
      <c r="I132">
        <v>67.400000000000006</v>
      </c>
      <c r="J132">
        <v>48.8</v>
      </c>
      <c r="K132" s="57">
        <f t="shared" si="33"/>
        <v>80.816309695999976</v>
      </c>
      <c r="L132" t="s">
        <v>5</v>
      </c>
      <c r="N132">
        <v>65.3</v>
      </c>
      <c r="O132">
        <v>47.4</v>
      </c>
      <c r="P132" s="57">
        <f t="shared" si="34"/>
        <v>73.870210997999976</v>
      </c>
      <c r="Q132" t="s">
        <v>4</v>
      </c>
      <c r="S132">
        <v>370</v>
      </c>
      <c r="T132">
        <v>220</v>
      </c>
      <c r="U132">
        <v>30</v>
      </c>
      <c r="V132">
        <v>65</v>
      </c>
      <c r="X132" s="57">
        <f t="shared" si="38"/>
        <v>238.11669424799996</v>
      </c>
    </row>
    <row r="133" spans="1:35" x14ac:dyDescent="0.25">
      <c r="A133" t="s">
        <v>354</v>
      </c>
      <c r="B133" s="15">
        <v>40309</v>
      </c>
      <c r="C133">
        <v>2</v>
      </c>
      <c r="D133">
        <v>68.3</v>
      </c>
      <c r="E133">
        <v>48.5</v>
      </c>
      <c r="F133" s="57">
        <f t="shared" si="32"/>
        <v>80.891642862499978</v>
      </c>
      <c r="G133" t="s">
        <v>5</v>
      </c>
      <c r="I133">
        <v>68.5</v>
      </c>
      <c r="J133">
        <v>47.7</v>
      </c>
      <c r="K133" s="57">
        <f t="shared" si="33"/>
        <v>78.474183277499989</v>
      </c>
      <c r="L133" t="s">
        <v>5</v>
      </c>
      <c r="N133">
        <v>64.900000000000006</v>
      </c>
      <c r="O133">
        <v>47.2</v>
      </c>
      <c r="P133" s="57">
        <f t="shared" si="34"/>
        <v>72.799461856000008</v>
      </c>
      <c r="Q133" t="s">
        <v>4</v>
      </c>
      <c r="S133">
        <v>390</v>
      </c>
      <c r="T133">
        <v>280</v>
      </c>
      <c r="U133">
        <v>55</v>
      </c>
      <c r="V133">
        <v>70</v>
      </c>
      <c r="X133" s="57">
        <f t="shared" si="38"/>
        <v>232.16528799599996</v>
      </c>
    </row>
    <row r="134" spans="1:35" x14ac:dyDescent="0.25">
      <c r="A134" t="s">
        <v>354</v>
      </c>
      <c r="B134" s="15">
        <v>40309</v>
      </c>
      <c r="C134">
        <v>3</v>
      </c>
      <c r="D134">
        <v>73.3</v>
      </c>
      <c r="E134">
        <v>51.5</v>
      </c>
      <c r="F134" s="57">
        <f t="shared" si="32"/>
        <v>97.885397237499987</v>
      </c>
      <c r="G134" t="s">
        <v>343</v>
      </c>
      <c r="I134">
        <v>69.900000000000006</v>
      </c>
      <c r="J134">
        <v>51.8</v>
      </c>
      <c r="K134" s="57">
        <f t="shared" si="33"/>
        <v>94.435692665999994</v>
      </c>
      <c r="L134" t="s">
        <v>343</v>
      </c>
      <c r="N134">
        <v>69.5</v>
      </c>
      <c r="O134">
        <v>51</v>
      </c>
      <c r="P134" s="57">
        <f t="shared" si="34"/>
        <v>91.017443249999999</v>
      </c>
      <c r="Q134" t="s">
        <v>343</v>
      </c>
      <c r="S134">
        <v>390</v>
      </c>
      <c r="T134">
        <v>25065</v>
      </c>
      <c r="U134">
        <v>45</v>
      </c>
      <c r="X134" s="57">
        <f t="shared" si="38"/>
        <v>283.33853315349995</v>
      </c>
    </row>
    <row r="135" spans="1:35" x14ac:dyDescent="0.25">
      <c r="A135" t="s">
        <v>354</v>
      </c>
      <c r="B135" s="15">
        <v>40309</v>
      </c>
      <c r="C135">
        <v>4</v>
      </c>
      <c r="D135">
        <v>76</v>
      </c>
      <c r="E135">
        <v>50.8</v>
      </c>
      <c r="F135" s="57">
        <f t="shared" si="32"/>
        <v>98.75077023999998</v>
      </c>
      <c r="G135" t="s">
        <v>343</v>
      </c>
      <c r="I135">
        <v>74.099999999999994</v>
      </c>
      <c r="J135">
        <v>52.4</v>
      </c>
      <c r="K135" s="57">
        <f t="shared" si="33"/>
        <v>102.44252085599997</v>
      </c>
      <c r="L135" t="s">
        <v>343</v>
      </c>
      <c r="N135">
        <v>72</v>
      </c>
      <c r="O135">
        <v>50.3</v>
      </c>
      <c r="P135" s="57">
        <f t="shared" si="34"/>
        <v>91.720822679999984</v>
      </c>
      <c r="Q135" t="s">
        <v>343</v>
      </c>
      <c r="S135">
        <v>540</v>
      </c>
      <c r="T135">
        <v>270</v>
      </c>
      <c r="U135">
        <v>70</v>
      </c>
      <c r="V135">
        <v>65</v>
      </c>
      <c r="X135" s="57">
        <f t="shared" si="38"/>
        <v>292.91411377599991</v>
      </c>
    </row>
    <row r="136" spans="1:35" x14ac:dyDescent="0.25">
      <c r="A136" t="s">
        <v>354</v>
      </c>
      <c r="B136" s="15">
        <v>40309</v>
      </c>
      <c r="C136">
        <v>5</v>
      </c>
      <c r="D136">
        <v>71.599999999999994</v>
      </c>
      <c r="E136">
        <v>49.8</v>
      </c>
      <c r="F136" s="57">
        <f t="shared" si="32"/>
        <v>89.40693002399999</v>
      </c>
      <c r="G136" t="s">
        <v>343</v>
      </c>
      <c r="I136">
        <v>70.3</v>
      </c>
      <c r="J136">
        <v>50.1</v>
      </c>
      <c r="K136" s="57">
        <f t="shared" si="33"/>
        <v>88.844439460499984</v>
      </c>
      <c r="L136" t="s">
        <v>343</v>
      </c>
      <c r="N136">
        <v>70</v>
      </c>
      <c r="O136">
        <v>47.4</v>
      </c>
      <c r="P136" s="57">
        <f t="shared" si="34"/>
        <v>79.187056199999986</v>
      </c>
      <c r="Q136" t="s">
        <v>343</v>
      </c>
      <c r="S136">
        <v>400</v>
      </c>
      <c r="T136">
        <v>250</v>
      </c>
      <c r="U136">
        <v>65</v>
      </c>
      <c r="V136">
        <v>65</v>
      </c>
      <c r="X136" s="57">
        <f t="shared" si="38"/>
        <v>257.43842568449998</v>
      </c>
    </row>
    <row r="137" spans="1:35" x14ac:dyDescent="0.25">
      <c r="A137" t="s">
        <v>354</v>
      </c>
      <c r="B137" s="15">
        <v>40309</v>
      </c>
      <c r="C137">
        <v>6</v>
      </c>
      <c r="D137">
        <v>76.599999999999994</v>
      </c>
      <c r="E137">
        <v>47.4</v>
      </c>
      <c r="F137" s="57">
        <f t="shared" si="32"/>
        <v>86.65326435599998</v>
      </c>
      <c r="G137" t="s">
        <v>43</v>
      </c>
      <c r="I137">
        <v>73</v>
      </c>
      <c r="J137">
        <v>49.1</v>
      </c>
      <c r="K137" s="57">
        <f t="shared" si="33"/>
        <v>88.610526955000012</v>
      </c>
      <c r="L137" t="s">
        <v>43</v>
      </c>
      <c r="N137">
        <v>73.099999999999994</v>
      </c>
      <c r="O137">
        <v>49.1</v>
      </c>
      <c r="P137" s="57">
        <f t="shared" si="34"/>
        <v>88.73191123849999</v>
      </c>
      <c r="Q137" t="s">
        <v>43</v>
      </c>
      <c r="S137">
        <v>400</v>
      </c>
      <c r="T137">
        <v>230</v>
      </c>
      <c r="U137">
        <v>50</v>
      </c>
      <c r="V137">
        <v>55</v>
      </c>
      <c r="X137" s="57">
        <f t="shared" si="38"/>
        <v>263.99570254949998</v>
      </c>
    </row>
    <row r="138" spans="1:35" x14ac:dyDescent="0.25">
      <c r="A138" t="s">
        <v>354</v>
      </c>
      <c r="B138" s="15">
        <v>40309</v>
      </c>
      <c r="C138">
        <v>7</v>
      </c>
      <c r="D138">
        <v>71.8</v>
      </c>
      <c r="E138">
        <v>49.4</v>
      </c>
      <c r="F138" s="57">
        <f t="shared" si="32"/>
        <v>88.222186467999975</v>
      </c>
      <c r="G138" t="s">
        <v>343</v>
      </c>
      <c r="I138">
        <v>71.7</v>
      </c>
      <c r="J138">
        <v>50</v>
      </c>
      <c r="K138" s="57">
        <f t="shared" si="33"/>
        <v>90.252375000000001</v>
      </c>
      <c r="L138" t="s">
        <v>343</v>
      </c>
      <c r="N138">
        <v>70.7</v>
      </c>
      <c r="O138">
        <v>49.4</v>
      </c>
      <c r="P138" s="57">
        <f t="shared" si="34"/>
        <v>86.870593081999971</v>
      </c>
      <c r="Q138" t="s">
        <v>343</v>
      </c>
      <c r="S138">
        <v>430</v>
      </c>
      <c r="T138">
        <v>280</v>
      </c>
      <c r="U138">
        <v>75</v>
      </c>
      <c r="V138">
        <v>80</v>
      </c>
      <c r="X138" s="57">
        <f t="shared" si="38"/>
        <v>265.34515454999996</v>
      </c>
    </row>
    <row r="139" spans="1:35" x14ac:dyDescent="0.25">
      <c r="A139" t="s">
        <v>354</v>
      </c>
      <c r="B139" s="15">
        <v>40309</v>
      </c>
      <c r="C139">
        <v>8</v>
      </c>
      <c r="D139">
        <v>73.5</v>
      </c>
      <c r="E139">
        <v>49</v>
      </c>
      <c r="F139" s="57">
        <f t="shared" si="32"/>
        <v>88.854407250000008</v>
      </c>
      <c r="G139" t="s">
        <v>343</v>
      </c>
      <c r="I139">
        <v>71.7</v>
      </c>
      <c r="J139">
        <v>48.5</v>
      </c>
      <c r="K139" s="57">
        <f t="shared" si="33"/>
        <v>84.918459637499993</v>
      </c>
      <c r="L139" t="s">
        <v>343</v>
      </c>
      <c r="N139">
        <v>69.5</v>
      </c>
      <c r="O139">
        <v>46.3</v>
      </c>
      <c r="P139" s="57">
        <f t="shared" si="34"/>
        <v>75.014680092499987</v>
      </c>
      <c r="Q139" t="s">
        <v>343</v>
      </c>
      <c r="S139">
        <v>470</v>
      </c>
      <c r="T139">
        <v>230</v>
      </c>
      <c r="U139">
        <v>30</v>
      </c>
      <c r="V139">
        <v>40</v>
      </c>
      <c r="X139" s="57">
        <f t="shared" si="38"/>
        <v>248.78754698</v>
      </c>
    </row>
    <row r="140" spans="1:35" x14ac:dyDescent="0.25">
      <c r="A140" t="s">
        <v>354</v>
      </c>
      <c r="B140" s="15">
        <v>40309</v>
      </c>
      <c r="C140">
        <v>9</v>
      </c>
      <c r="D140">
        <v>75</v>
      </c>
      <c r="E140">
        <v>51.1</v>
      </c>
      <c r="F140" s="57">
        <f t="shared" si="32"/>
        <v>98.605817625</v>
      </c>
      <c r="G140" t="s">
        <v>343</v>
      </c>
      <c r="I140">
        <v>72.900000000000006</v>
      </c>
      <c r="J140">
        <v>50.3</v>
      </c>
      <c r="K140" s="57">
        <f t="shared" si="33"/>
        <v>92.867332963499976</v>
      </c>
      <c r="L140" t="s">
        <v>343</v>
      </c>
      <c r="N140">
        <v>70.5</v>
      </c>
      <c r="O140">
        <v>49.6</v>
      </c>
      <c r="P140" s="57">
        <f t="shared" si="34"/>
        <v>87.327684480000002</v>
      </c>
      <c r="Q140" t="s">
        <v>343</v>
      </c>
      <c r="S140">
        <v>460</v>
      </c>
      <c r="T140">
        <v>240</v>
      </c>
      <c r="U140">
        <v>35</v>
      </c>
      <c r="V140">
        <v>55</v>
      </c>
      <c r="X140" s="57">
        <f t="shared" si="38"/>
        <v>278.80083506849996</v>
      </c>
    </row>
    <row r="141" spans="1:35" x14ac:dyDescent="0.25">
      <c r="A141" t="s">
        <v>354</v>
      </c>
      <c r="B141" s="15">
        <v>40309</v>
      </c>
      <c r="C141">
        <v>10</v>
      </c>
      <c r="D141">
        <v>73.8</v>
      </c>
      <c r="E141">
        <v>48.2</v>
      </c>
      <c r="F141" s="57">
        <f>0.5035*Wloclawek!C2*Wloclawek!D2*Wloclawek!D2/1000</f>
        <v>92.148504139499977</v>
      </c>
      <c r="G141" t="s">
        <v>343</v>
      </c>
      <c r="I141">
        <v>73.099999999999994</v>
      </c>
      <c r="J141">
        <v>49.4</v>
      </c>
      <c r="K141" s="57">
        <f t="shared" si="33"/>
        <v>89.819524105999989</v>
      </c>
      <c r="L141" t="s">
        <v>343</v>
      </c>
      <c r="N141">
        <v>73.7</v>
      </c>
      <c r="O141">
        <v>48.5</v>
      </c>
      <c r="P141" s="57">
        <f t="shared" si="34"/>
        <v>87.287175387499985</v>
      </c>
      <c r="Q141" t="s">
        <v>343</v>
      </c>
      <c r="S141">
        <v>410</v>
      </c>
      <c r="T141">
        <v>230</v>
      </c>
      <c r="U141">
        <v>50</v>
      </c>
      <c r="V141">
        <v>50</v>
      </c>
      <c r="X141" s="57">
        <f t="shared" si="38"/>
        <v>269.25520363299995</v>
      </c>
    </row>
    <row r="142" spans="1:35" x14ac:dyDescent="0.25">
      <c r="A142" t="s">
        <v>354</v>
      </c>
      <c r="B142" s="15">
        <v>40309</v>
      </c>
      <c r="C142">
        <v>11</v>
      </c>
      <c r="D142">
        <v>76.7</v>
      </c>
      <c r="E142">
        <v>48.4</v>
      </c>
      <c r="F142" s="57">
        <f t="shared" si="32"/>
        <v>90.466036231999979</v>
      </c>
      <c r="G142" t="s">
        <v>43</v>
      </c>
      <c r="I142">
        <v>70</v>
      </c>
      <c r="J142">
        <v>48.7</v>
      </c>
      <c r="K142" s="57">
        <f t="shared" si="33"/>
        <v>83.59021405</v>
      </c>
      <c r="L142" t="s">
        <v>43</v>
      </c>
      <c r="N142">
        <v>69.900000000000006</v>
      </c>
      <c r="O142">
        <v>48.8</v>
      </c>
      <c r="P142" s="57">
        <f t="shared" si="34"/>
        <v>83.813947295999981</v>
      </c>
      <c r="Q142" t="s">
        <v>43</v>
      </c>
      <c r="S142">
        <v>470</v>
      </c>
      <c r="T142">
        <v>240</v>
      </c>
      <c r="U142">
        <v>70</v>
      </c>
      <c r="V142">
        <v>60</v>
      </c>
      <c r="X142" s="57">
        <f t="shared" si="38"/>
        <v>257.87019757799999</v>
      </c>
    </row>
    <row r="143" spans="1:35" x14ac:dyDescent="0.25">
      <c r="A143" t="s">
        <v>354</v>
      </c>
      <c r="B143" s="15">
        <v>40309</v>
      </c>
      <c r="C143">
        <v>12</v>
      </c>
      <c r="D143">
        <v>69.2</v>
      </c>
      <c r="E143">
        <v>49.1</v>
      </c>
      <c r="F143" s="57">
        <f t="shared" si="32"/>
        <v>83.997924182000006</v>
      </c>
      <c r="G143" t="s">
        <v>39</v>
      </c>
      <c r="I143">
        <v>68.599999999999994</v>
      </c>
      <c r="J143">
        <v>47.5</v>
      </c>
      <c r="K143" s="57">
        <f t="shared" si="33"/>
        <v>77.931100624999985</v>
      </c>
      <c r="L143" t="s">
        <v>39</v>
      </c>
      <c r="N143">
        <v>67.099999999999994</v>
      </c>
      <c r="O143">
        <v>49</v>
      </c>
      <c r="P143" s="57">
        <f t="shared" si="34"/>
        <v>81.117424849999978</v>
      </c>
      <c r="Q143" t="s">
        <v>39</v>
      </c>
      <c r="S143">
        <v>460</v>
      </c>
      <c r="T143">
        <v>270</v>
      </c>
      <c r="U143">
        <v>50</v>
      </c>
      <c r="V143">
        <v>65</v>
      </c>
      <c r="X143" s="57">
        <f t="shared" si="38"/>
        <v>243.04644965699998</v>
      </c>
    </row>
    <row r="144" spans="1:35" x14ac:dyDescent="0.25">
      <c r="A144" t="s">
        <v>354</v>
      </c>
      <c r="B144" s="15">
        <v>40309</v>
      </c>
      <c r="C144">
        <v>13</v>
      </c>
      <c r="D144">
        <v>68.099999999999994</v>
      </c>
      <c r="E144">
        <v>48.6</v>
      </c>
      <c r="F144" s="57">
        <f t="shared" si="32"/>
        <v>80.987711165999997</v>
      </c>
      <c r="G144" t="s">
        <v>39</v>
      </c>
      <c r="I144">
        <v>67.099999999999994</v>
      </c>
      <c r="J144">
        <v>48.4</v>
      </c>
      <c r="K144" s="57">
        <f t="shared" si="33"/>
        <v>79.143038215999979</v>
      </c>
      <c r="L144" t="s">
        <v>39</v>
      </c>
      <c r="N144">
        <v>67.099999999999994</v>
      </c>
      <c r="O144">
        <v>47.8</v>
      </c>
      <c r="P144" s="57">
        <f t="shared" si="34"/>
        <v>77.192976673999979</v>
      </c>
      <c r="Q144" t="s">
        <v>39</v>
      </c>
      <c r="S144">
        <v>430</v>
      </c>
      <c r="T144">
        <v>250</v>
      </c>
      <c r="U144">
        <v>65</v>
      </c>
      <c r="V144">
        <v>50</v>
      </c>
      <c r="X144" s="57">
        <f t="shared" si="38"/>
        <v>237.32372605599994</v>
      </c>
    </row>
    <row r="145" spans="1:24" x14ac:dyDescent="0.25">
      <c r="A145" t="s">
        <v>354</v>
      </c>
      <c r="B145" s="15">
        <v>40309</v>
      </c>
      <c r="C145">
        <v>14</v>
      </c>
      <c r="D145">
        <v>73.599999999999994</v>
      </c>
      <c r="E145">
        <v>48.8</v>
      </c>
      <c r="F145" s="57">
        <f t="shared" si="32"/>
        <v>88.250450943999979</v>
      </c>
      <c r="G145" t="s">
        <v>343</v>
      </c>
      <c r="I145">
        <v>73.3</v>
      </c>
      <c r="J145">
        <v>48.2</v>
      </c>
      <c r="K145" s="57">
        <f t="shared" si="33"/>
        <v>85.742773221999997</v>
      </c>
      <c r="L145" t="s">
        <v>343</v>
      </c>
      <c r="N145">
        <v>72.3</v>
      </c>
      <c r="O145">
        <v>49.8</v>
      </c>
      <c r="P145" s="57">
        <f t="shared" si="34"/>
        <v>90.281020121999973</v>
      </c>
      <c r="Q145" t="s">
        <v>343</v>
      </c>
      <c r="S145">
        <v>420</v>
      </c>
      <c r="T145">
        <v>230</v>
      </c>
      <c r="U145">
        <v>70</v>
      </c>
      <c r="V145">
        <v>50</v>
      </c>
      <c r="X145" s="57">
        <f t="shared" si="38"/>
        <v>264.27424428799998</v>
      </c>
    </row>
    <row r="146" spans="1:24" x14ac:dyDescent="0.25">
      <c r="A146" t="s">
        <v>355</v>
      </c>
      <c r="B146" s="15">
        <v>40308</v>
      </c>
      <c r="C146">
        <v>1</v>
      </c>
      <c r="D146">
        <v>71.7</v>
      </c>
      <c r="E146">
        <v>50.6</v>
      </c>
      <c r="F146" s="57">
        <f t="shared" si="32"/>
        <v>92.431428342000004</v>
      </c>
      <c r="G146" t="s">
        <v>342</v>
      </c>
      <c r="I146">
        <v>67.599999999999994</v>
      </c>
      <c r="J146">
        <v>48.6</v>
      </c>
      <c r="K146" s="57">
        <f t="shared" si="33"/>
        <v>80.393087735999984</v>
      </c>
      <c r="L146" t="s">
        <v>342</v>
      </c>
      <c r="N146">
        <v>63.7</v>
      </c>
      <c r="O146">
        <v>48.7</v>
      </c>
      <c r="P146" s="57">
        <f t="shared" si="34"/>
        <v>76.067094785500018</v>
      </c>
      <c r="Q146" t="s">
        <v>343</v>
      </c>
      <c r="S146">
        <v>340</v>
      </c>
      <c r="T146">
        <v>190</v>
      </c>
      <c r="U146">
        <v>20</v>
      </c>
      <c r="V146">
        <v>40</v>
      </c>
      <c r="X146" s="57">
        <f t="shared" si="38"/>
        <v>248.89161086350001</v>
      </c>
    </row>
    <row r="147" spans="1:24" x14ac:dyDescent="0.25">
      <c r="A147" t="s">
        <v>355</v>
      </c>
      <c r="B147" s="15">
        <v>40308</v>
      </c>
      <c r="C147">
        <v>2</v>
      </c>
      <c r="D147">
        <v>72.8</v>
      </c>
      <c r="E147">
        <v>49.2</v>
      </c>
      <c r="F147" s="57">
        <f t="shared" si="32"/>
        <v>88.728075071999996</v>
      </c>
      <c r="G147" t="s">
        <v>343</v>
      </c>
      <c r="I147">
        <v>71</v>
      </c>
      <c r="J147">
        <v>47.9</v>
      </c>
      <c r="K147" s="57">
        <f t="shared" si="33"/>
        <v>82.021715884999978</v>
      </c>
      <c r="L147" t="s">
        <v>343</v>
      </c>
      <c r="N147">
        <v>70.599999999999994</v>
      </c>
      <c r="O147">
        <v>50.2</v>
      </c>
      <c r="P147" s="57">
        <f t="shared" si="34"/>
        <v>89.580113883999985</v>
      </c>
      <c r="Q147" t="s">
        <v>343</v>
      </c>
      <c r="S147">
        <v>360</v>
      </c>
      <c r="T147">
        <v>190</v>
      </c>
      <c r="U147">
        <v>30</v>
      </c>
      <c r="V147">
        <v>50</v>
      </c>
      <c r="X147" s="57">
        <f t="shared" si="38"/>
        <v>260.32990484099992</v>
      </c>
    </row>
    <row r="148" spans="1:24" x14ac:dyDescent="0.25">
      <c r="A148" t="s">
        <v>355</v>
      </c>
      <c r="B148" s="15">
        <v>40308</v>
      </c>
      <c r="C148">
        <v>3</v>
      </c>
      <c r="D148">
        <v>75.8</v>
      </c>
      <c r="E148">
        <v>53.5</v>
      </c>
      <c r="F148" s="57">
        <f t="shared" si="32"/>
        <v>109.23862992499998</v>
      </c>
      <c r="G148" t="s">
        <v>342</v>
      </c>
      <c r="I148">
        <v>74.599999999999994</v>
      </c>
      <c r="J148">
        <v>52.7</v>
      </c>
      <c r="K148" s="57">
        <f t="shared" si="33"/>
        <v>104.318067419</v>
      </c>
      <c r="L148" t="s">
        <v>342</v>
      </c>
      <c r="N148">
        <v>71.5</v>
      </c>
      <c r="O148">
        <v>50.1</v>
      </c>
      <c r="P148" s="57">
        <f t="shared" si="34"/>
        <v>90.360987502499995</v>
      </c>
      <c r="Q148" t="s">
        <v>343</v>
      </c>
      <c r="S148">
        <v>470</v>
      </c>
      <c r="T148">
        <v>250</v>
      </c>
      <c r="U148">
        <v>120</v>
      </c>
      <c r="V148">
        <v>75</v>
      </c>
      <c r="X148" s="57">
        <f t="shared" si="38"/>
        <v>303.91768484649998</v>
      </c>
    </row>
    <row r="149" spans="1:24" x14ac:dyDescent="0.25">
      <c r="A149" t="s">
        <v>355</v>
      </c>
      <c r="B149" s="15">
        <v>40308</v>
      </c>
      <c r="C149">
        <v>4</v>
      </c>
      <c r="D149">
        <v>73.5</v>
      </c>
      <c r="E149">
        <v>43.6</v>
      </c>
      <c r="F149" s="57">
        <f t="shared" si="32"/>
        <v>70.349301960000005</v>
      </c>
      <c r="G149" t="s">
        <v>343</v>
      </c>
      <c r="I149">
        <v>70.099999999999994</v>
      </c>
      <c r="J149">
        <v>46.9</v>
      </c>
      <c r="K149" s="57">
        <f t="shared" si="33"/>
        <v>77.63600481349998</v>
      </c>
      <c r="L149" t="s">
        <v>343</v>
      </c>
      <c r="N149">
        <v>70.5</v>
      </c>
      <c r="O149">
        <v>46.1</v>
      </c>
      <c r="P149" s="57">
        <f t="shared" si="34"/>
        <v>75.438048067500006</v>
      </c>
      <c r="Q149" t="s">
        <v>343</v>
      </c>
      <c r="S149">
        <v>410</v>
      </c>
      <c r="T149">
        <v>210</v>
      </c>
      <c r="U149">
        <v>125</v>
      </c>
      <c r="V149">
        <v>40</v>
      </c>
      <c r="X149" s="57">
        <f t="shared" si="38"/>
        <v>223.42335484099999</v>
      </c>
    </row>
    <row r="150" spans="1:24" x14ac:dyDescent="0.25">
      <c r="A150" t="s">
        <v>355</v>
      </c>
      <c r="B150" s="15">
        <v>40308</v>
      </c>
      <c r="C150">
        <v>5</v>
      </c>
      <c r="D150">
        <v>74.099999999999994</v>
      </c>
      <c r="E150">
        <v>48.9</v>
      </c>
      <c r="F150" s="57">
        <f t="shared" si="32"/>
        <v>89.214490813499992</v>
      </c>
      <c r="G150" t="s">
        <v>343</v>
      </c>
      <c r="I150">
        <v>72.2</v>
      </c>
      <c r="J150">
        <v>50.2</v>
      </c>
      <c r="K150" s="57">
        <f t="shared" si="33"/>
        <v>91.610258108000011</v>
      </c>
      <c r="L150" t="s">
        <v>343</v>
      </c>
      <c r="N150">
        <v>70.099999999999994</v>
      </c>
      <c r="O150">
        <v>47.6</v>
      </c>
      <c r="P150" s="57">
        <f t="shared" si="34"/>
        <v>79.970792215999992</v>
      </c>
      <c r="Q150" t="s">
        <v>343</v>
      </c>
      <c r="S150">
        <v>440</v>
      </c>
      <c r="T150">
        <v>190</v>
      </c>
      <c r="U150">
        <v>50</v>
      </c>
      <c r="V150">
        <v>40</v>
      </c>
      <c r="X150" s="57">
        <f t="shared" si="38"/>
        <v>260.79554113749998</v>
      </c>
    </row>
    <row r="151" spans="1:24" x14ac:dyDescent="0.25">
      <c r="A151" t="s">
        <v>355</v>
      </c>
      <c r="B151" s="15">
        <v>40308</v>
      </c>
      <c r="C151">
        <v>6</v>
      </c>
      <c r="D151">
        <v>70.7</v>
      </c>
      <c r="E151">
        <v>51.7</v>
      </c>
      <c r="F151" s="57">
        <f t="shared" si="32"/>
        <v>95.148068130500008</v>
      </c>
      <c r="G151" t="s">
        <v>43</v>
      </c>
      <c r="I151">
        <v>69</v>
      </c>
      <c r="J151">
        <v>50</v>
      </c>
      <c r="K151" s="57">
        <f t="shared" si="33"/>
        <v>86.853749999999991</v>
      </c>
      <c r="L151" t="s">
        <v>43</v>
      </c>
      <c r="N151">
        <v>67.599999999999994</v>
      </c>
      <c r="O151">
        <v>51.2</v>
      </c>
      <c r="P151" s="57">
        <f t="shared" si="34"/>
        <v>89.224904703999982</v>
      </c>
      <c r="Q151" t="s">
        <v>43</v>
      </c>
      <c r="S151">
        <v>440</v>
      </c>
      <c r="T151">
        <v>240</v>
      </c>
      <c r="U151">
        <v>70</v>
      </c>
      <c r="V151">
        <v>70</v>
      </c>
      <c r="X151" s="57">
        <f t="shared" si="38"/>
        <v>271.22672283449998</v>
      </c>
    </row>
    <row r="152" spans="1:24" x14ac:dyDescent="0.25">
      <c r="A152" t="s">
        <v>355</v>
      </c>
      <c r="B152" s="15">
        <v>40308</v>
      </c>
      <c r="C152">
        <v>7</v>
      </c>
      <c r="D152">
        <v>76.099999999999994</v>
      </c>
      <c r="E152">
        <v>49.4</v>
      </c>
      <c r="F152" s="57">
        <f t="shared" si="32"/>
        <v>93.50568788599999</v>
      </c>
      <c r="G152" t="s">
        <v>342</v>
      </c>
      <c r="I152">
        <v>74.7</v>
      </c>
      <c r="J152">
        <v>49.5</v>
      </c>
      <c r="K152" s="57">
        <f t="shared" si="33"/>
        <v>92.157455362500002</v>
      </c>
      <c r="L152" t="s">
        <v>342</v>
      </c>
      <c r="N152">
        <v>73.3</v>
      </c>
      <c r="O152">
        <v>48.1</v>
      </c>
      <c r="P152" s="57">
        <f t="shared" si="34"/>
        <v>85.387363145500004</v>
      </c>
      <c r="Q152" t="s">
        <v>342</v>
      </c>
      <c r="S152">
        <v>330</v>
      </c>
      <c r="T152">
        <v>260</v>
      </c>
      <c r="U152">
        <v>50</v>
      </c>
      <c r="V152">
        <v>55</v>
      </c>
      <c r="X152" s="57">
        <f t="shared" si="38"/>
        <v>271.05050639399997</v>
      </c>
    </row>
    <row r="153" spans="1:24" x14ac:dyDescent="0.25">
      <c r="A153" t="s">
        <v>355</v>
      </c>
      <c r="B153" s="15">
        <v>40308</v>
      </c>
      <c r="C153">
        <v>8</v>
      </c>
      <c r="D153">
        <v>78.400000000000006</v>
      </c>
      <c r="E153">
        <v>52</v>
      </c>
      <c r="F153" s="57">
        <f t="shared" si="32"/>
        <v>106.73877760000001</v>
      </c>
      <c r="G153" t="s">
        <v>43</v>
      </c>
      <c r="I153">
        <v>71.5</v>
      </c>
      <c r="J153">
        <v>46.6</v>
      </c>
      <c r="K153" s="57">
        <f t="shared" si="33"/>
        <v>78.176702890000001</v>
      </c>
      <c r="L153" t="s">
        <v>43</v>
      </c>
      <c r="N153">
        <v>70</v>
      </c>
      <c r="O153">
        <v>47</v>
      </c>
      <c r="P153" s="57">
        <f t="shared" si="34"/>
        <v>77.856204999999989</v>
      </c>
      <c r="Q153" t="s">
        <v>43</v>
      </c>
      <c r="S153">
        <v>460</v>
      </c>
      <c r="T153">
        <v>240</v>
      </c>
      <c r="U153">
        <v>160</v>
      </c>
      <c r="V153">
        <v>50</v>
      </c>
      <c r="X153" s="57">
        <f t="shared" si="38"/>
        <v>262.77168548999998</v>
      </c>
    </row>
    <row r="154" spans="1:24" x14ac:dyDescent="0.25">
      <c r="A154" t="s">
        <v>356</v>
      </c>
      <c r="B154" s="15">
        <v>40317</v>
      </c>
      <c r="C154">
        <v>1</v>
      </c>
      <c r="D154">
        <v>70.3</v>
      </c>
      <c r="E154">
        <v>51.1</v>
      </c>
      <c r="F154" s="57">
        <f t="shared" si="32"/>
        <v>92.426519720499982</v>
      </c>
      <c r="G154" t="s">
        <v>43</v>
      </c>
      <c r="I154">
        <v>70.2</v>
      </c>
      <c r="J154">
        <v>50.8</v>
      </c>
      <c r="K154" s="57">
        <f t="shared" si="33"/>
        <v>91.214527247999982</v>
      </c>
      <c r="L154" t="s">
        <v>43</v>
      </c>
      <c r="N154">
        <v>69.900000000000006</v>
      </c>
      <c r="O154">
        <v>50.1</v>
      </c>
      <c r="P154" s="57">
        <f t="shared" si="34"/>
        <v>88.338923446500004</v>
      </c>
      <c r="Q154" t="s">
        <v>43</v>
      </c>
      <c r="S154">
        <v>480</v>
      </c>
      <c r="T154">
        <v>230</v>
      </c>
      <c r="U154">
        <v>9070</v>
      </c>
      <c r="X154" s="57">
        <f t="shared" si="38"/>
        <v>271.97997041499997</v>
      </c>
    </row>
    <row r="155" spans="1:24" x14ac:dyDescent="0.25">
      <c r="A155" t="s">
        <v>356</v>
      </c>
      <c r="B155" s="15">
        <v>40317</v>
      </c>
      <c r="C155">
        <v>2</v>
      </c>
      <c r="D155">
        <v>70.2</v>
      </c>
      <c r="E155">
        <v>51.3</v>
      </c>
      <c r="F155" s="57">
        <f t="shared" si="32"/>
        <v>93.018925233000004</v>
      </c>
      <c r="G155" t="s">
        <v>39</v>
      </c>
      <c r="I155">
        <v>69.8</v>
      </c>
      <c r="J155">
        <v>50.9</v>
      </c>
      <c r="K155" s="57">
        <f t="shared" si="33"/>
        <v>91.052203882999976</v>
      </c>
      <c r="L155" t="s">
        <v>39</v>
      </c>
      <c r="N155">
        <v>68.5</v>
      </c>
      <c r="O155">
        <v>49</v>
      </c>
      <c r="P155" s="57">
        <f t="shared" si="34"/>
        <v>82.809889749999982</v>
      </c>
      <c r="Q155" t="s">
        <v>39</v>
      </c>
      <c r="S155">
        <v>470</v>
      </c>
      <c r="T155">
        <v>230</v>
      </c>
      <c r="U155">
        <v>40</v>
      </c>
      <c r="V155">
        <v>60</v>
      </c>
      <c r="X155" s="57">
        <f t="shared" si="38"/>
        <v>266.88101886599998</v>
      </c>
    </row>
    <row r="156" spans="1:24" x14ac:dyDescent="0.25">
      <c r="A156" t="s">
        <v>356</v>
      </c>
      <c r="B156" s="15">
        <v>40317</v>
      </c>
      <c r="C156">
        <v>3</v>
      </c>
      <c r="D156">
        <v>73.099999999999994</v>
      </c>
      <c r="E156">
        <v>50.9</v>
      </c>
      <c r="F156" s="57">
        <f t="shared" si="32"/>
        <v>95.35696423849997</v>
      </c>
      <c r="G156" t="s">
        <v>39</v>
      </c>
      <c r="I156">
        <v>71.099999999999994</v>
      </c>
      <c r="J156">
        <v>51.1</v>
      </c>
      <c r="K156" s="57">
        <f t="shared" si="33"/>
        <v>93.478315108499984</v>
      </c>
      <c r="L156" t="s">
        <v>39</v>
      </c>
      <c r="N156">
        <v>68.7</v>
      </c>
      <c r="O156">
        <v>50.7</v>
      </c>
      <c r="P156" s="57">
        <f t="shared" si="34"/>
        <v>88.914405820500008</v>
      </c>
      <c r="Q156" t="s">
        <v>357</v>
      </c>
      <c r="S156">
        <v>470</v>
      </c>
      <c r="T156">
        <v>230</v>
      </c>
      <c r="U156">
        <v>40</v>
      </c>
      <c r="V156">
        <v>60</v>
      </c>
      <c r="X156" s="57">
        <f t="shared" si="38"/>
        <v>277.74968516749993</v>
      </c>
    </row>
    <row r="157" spans="1:24" x14ac:dyDescent="0.25">
      <c r="A157" t="s">
        <v>356</v>
      </c>
      <c r="B157" s="15">
        <v>40317</v>
      </c>
      <c r="C157">
        <v>4</v>
      </c>
      <c r="D157">
        <v>77</v>
      </c>
      <c r="E157">
        <v>52.5</v>
      </c>
      <c r="F157" s="57">
        <f t="shared" si="32"/>
        <v>106.85843437499999</v>
      </c>
      <c r="G157" t="s">
        <v>342</v>
      </c>
      <c r="I157">
        <v>73.3</v>
      </c>
      <c r="J157">
        <v>51.8</v>
      </c>
      <c r="K157" s="57">
        <f t="shared" si="33"/>
        <v>99.029131221999975</v>
      </c>
      <c r="L157" t="s">
        <v>342</v>
      </c>
      <c r="N157">
        <v>67.5</v>
      </c>
      <c r="O157">
        <v>52.2</v>
      </c>
      <c r="P157" s="57">
        <f t="shared" si="34"/>
        <v>92.607093449999994</v>
      </c>
      <c r="Q157" t="s">
        <v>343</v>
      </c>
      <c r="S157">
        <v>470</v>
      </c>
      <c r="T157">
        <v>230</v>
      </c>
      <c r="U157">
        <v>190</v>
      </c>
      <c r="V157">
        <v>70</v>
      </c>
      <c r="X157" s="57">
        <f t="shared" si="38"/>
        <v>298.49465904699997</v>
      </c>
    </row>
    <row r="158" spans="1:24" x14ac:dyDescent="0.25">
      <c r="A158" t="s">
        <v>356</v>
      </c>
      <c r="B158" s="15">
        <v>40317</v>
      </c>
      <c r="C158">
        <v>5</v>
      </c>
      <c r="D158">
        <v>72.2</v>
      </c>
      <c r="E158">
        <v>52.5</v>
      </c>
      <c r="F158" s="57">
        <f t="shared" si="32"/>
        <v>100.197129375</v>
      </c>
      <c r="G158" t="s">
        <v>343</v>
      </c>
      <c r="I158">
        <v>71.400000000000006</v>
      </c>
      <c r="J158">
        <v>52.8</v>
      </c>
      <c r="K158" s="57">
        <f t="shared" si="33"/>
        <v>100.22256921599998</v>
      </c>
      <c r="L158" t="s">
        <v>343</v>
      </c>
      <c r="N158">
        <v>70.400000000000006</v>
      </c>
      <c r="O158">
        <v>51.4</v>
      </c>
      <c r="P158" s="57">
        <f t="shared" si="34"/>
        <v>93.647970943999979</v>
      </c>
      <c r="Q158" t="s">
        <v>343</v>
      </c>
      <c r="S158">
        <v>450</v>
      </c>
      <c r="T158">
        <v>230</v>
      </c>
      <c r="U158">
        <v>110</v>
      </c>
      <c r="V158">
        <v>60</v>
      </c>
      <c r="X158" s="57">
        <f t="shared" si="38"/>
        <v>294.06766953499994</v>
      </c>
    </row>
    <row r="159" spans="1:24" x14ac:dyDescent="0.25">
      <c r="A159" t="s">
        <v>356</v>
      </c>
      <c r="B159" s="15">
        <v>40317</v>
      </c>
      <c r="C159">
        <v>6</v>
      </c>
      <c r="D159">
        <v>71.099999999999994</v>
      </c>
      <c r="E159">
        <v>48.2</v>
      </c>
      <c r="F159" s="57">
        <f t="shared" si="32"/>
        <v>83.169320274</v>
      </c>
      <c r="G159" t="s">
        <v>43</v>
      </c>
      <c r="I159">
        <v>69</v>
      </c>
      <c r="J159">
        <v>49.7</v>
      </c>
      <c r="K159" s="57">
        <f t="shared" si="33"/>
        <v>85.814631734999992</v>
      </c>
      <c r="L159" t="s">
        <v>43</v>
      </c>
      <c r="N159">
        <v>65.400000000000006</v>
      </c>
      <c r="O159">
        <v>48</v>
      </c>
      <c r="P159" s="57">
        <f t="shared" si="34"/>
        <v>75.868185600000004</v>
      </c>
      <c r="Q159" t="s">
        <v>358</v>
      </c>
      <c r="S159">
        <v>380</v>
      </c>
      <c r="T159">
        <v>240</v>
      </c>
      <c r="U159">
        <v>60</v>
      </c>
      <c r="V159">
        <v>50</v>
      </c>
      <c r="X159" s="57">
        <f t="shared" si="38"/>
        <v>244.85213760900001</v>
      </c>
    </row>
    <row r="160" spans="1:24" x14ac:dyDescent="0.25">
      <c r="A160" t="s">
        <v>356</v>
      </c>
      <c r="B160" s="15">
        <v>40317</v>
      </c>
      <c r="C160">
        <v>7</v>
      </c>
      <c r="D160">
        <v>72.099999999999994</v>
      </c>
      <c r="E160">
        <v>51</v>
      </c>
      <c r="F160" s="57">
        <f t="shared" si="32"/>
        <v>94.422412349999973</v>
      </c>
      <c r="G160" t="s">
        <v>43</v>
      </c>
      <c r="I160">
        <v>71.3</v>
      </c>
      <c r="J160">
        <v>51.5</v>
      </c>
      <c r="K160" s="57">
        <f t="shared" si="33"/>
        <v>95.214581487499999</v>
      </c>
      <c r="L160" t="s">
        <v>43</v>
      </c>
      <c r="N160">
        <v>69.099999999999994</v>
      </c>
      <c r="O160">
        <v>53.9</v>
      </c>
      <c r="P160" s="57">
        <f t="shared" si="34"/>
        <v>101.07763053849999</v>
      </c>
      <c r="Q160" t="s">
        <v>43</v>
      </c>
      <c r="S160">
        <v>400</v>
      </c>
      <c r="T160">
        <v>230</v>
      </c>
      <c r="U160">
        <v>50</v>
      </c>
      <c r="V160">
        <v>40</v>
      </c>
      <c r="X160" s="57">
        <f t="shared" si="38"/>
        <v>290.71462437599996</v>
      </c>
    </row>
    <row r="161" spans="1:35" x14ac:dyDescent="0.25">
      <c r="A161" t="s">
        <v>356</v>
      </c>
      <c r="B161" s="15">
        <v>40317</v>
      </c>
      <c r="C161">
        <v>8</v>
      </c>
      <c r="D161">
        <v>74</v>
      </c>
      <c r="E161">
        <v>51.7</v>
      </c>
      <c r="F161" s="57">
        <f t="shared" si="32"/>
        <v>99.589208509999978</v>
      </c>
      <c r="G161" t="s">
        <v>43</v>
      </c>
      <c r="I161">
        <v>72.400000000000006</v>
      </c>
      <c r="J161">
        <v>51</v>
      </c>
      <c r="K161" s="57">
        <f t="shared" si="33"/>
        <v>94.815293400000016</v>
      </c>
      <c r="L161" t="s">
        <v>43</v>
      </c>
      <c r="N161">
        <v>70.599999999999994</v>
      </c>
      <c r="O161">
        <v>50.2</v>
      </c>
      <c r="P161" s="57">
        <f t="shared" si="34"/>
        <v>89.580113883999985</v>
      </c>
      <c r="Q161" t="s">
        <v>43</v>
      </c>
      <c r="S161">
        <v>490</v>
      </c>
      <c r="T161">
        <v>250</v>
      </c>
      <c r="U161">
        <v>90</v>
      </c>
      <c r="V161">
        <v>50</v>
      </c>
      <c r="X161" s="57">
        <f t="shared" si="38"/>
        <v>283.98461579399998</v>
      </c>
    </row>
    <row r="162" spans="1:35" x14ac:dyDescent="0.25">
      <c r="A162" t="s">
        <v>356</v>
      </c>
      <c r="B162" s="15">
        <v>40317</v>
      </c>
      <c r="C162">
        <v>9</v>
      </c>
      <c r="D162">
        <v>73.099999999999994</v>
      </c>
      <c r="E162">
        <v>49.5</v>
      </c>
      <c r="F162" s="57">
        <f t="shared" si="32"/>
        <v>90.183533962499993</v>
      </c>
      <c r="G162" t="s">
        <v>43</v>
      </c>
      <c r="I162">
        <v>72.2</v>
      </c>
      <c r="J162">
        <v>48.3</v>
      </c>
      <c r="K162" s="57">
        <f t="shared" si="33"/>
        <v>84.80685030299999</v>
      </c>
      <c r="L162" t="s">
        <v>43</v>
      </c>
      <c r="N162">
        <v>70.5</v>
      </c>
      <c r="O162">
        <v>50.9</v>
      </c>
      <c r="P162" s="57">
        <f t="shared" si="34"/>
        <v>91.96533486749999</v>
      </c>
      <c r="Q162" t="s">
        <v>43</v>
      </c>
      <c r="S162">
        <v>520</v>
      </c>
      <c r="T162">
        <v>210</v>
      </c>
      <c r="U162">
        <v>150</v>
      </c>
      <c r="V162">
        <v>60</v>
      </c>
      <c r="X162" s="57">
        <f t="shared" si="38"/>
        <v>266.955719133</v>
      </c>
    </row>
    <row r="163" spans="1:35" x14ac:dyDescent="0.25">
      <c r="A163" t="s">
        <v>356</v>
      </c>
      <c r="B163" s="15">
        <v>40317</v>
      </c>
      <c r="C163">
        <v>10</v>
      </c>
      <c r="D163">
        <v>73.7</v>
      </c>
      <c r="E163">
        <v>50.7</v>
      </c>
      <c r="F163" s="57">
        <f t="shared" si="32"/>
        <v>95.385614395499999</v>
      </c>
      <c r="G163" t="s">
        <v>342</v>
      </c>
      <c r="I163">
        <v>72.099999999999994</v>
      </c>
      <c r="J163">
        <v>50.8</v>
      </c>
      <c r="K163" s="57">
        <f t="shared" si="33"/>
        <v>93.683296503999969</v>
      </c>
      <c r="L163" t="s">
        <v>342</v>
      </c>
      <c r="N163">
        <v>70.900000000000006</v>
      </c>
      <c r="O163">
        <v>50.5</v>
      </c>
      <c r="P163" s="57">
        <f t="shared" si="34"/>
        <v>91.039207037499992</v>
      </c>
      <c r="Q163" t="s">
        <v>342</v>
      </c>
      <c r="S163">
        <v>500</v>
      </c>
      <c r="T163">
        <v>220</v>
      </c>
      <c r="U163">
        <v>100</v>
      </c>
      <c r="V163">
        <v>70</v>
      </c>
      <c r="X163" s="57">
        <f t="shared" si="38"/>
        <v>280.10811793699997</v>
      </c>
      <c r="Y163">
        <v>2010</v>
      </c>
      <c r="Z163" t="s">
        <v>348</v>
      </c>
      <c r="AC163" t="s">
        <v>349</v>
      </c>
      <c r="AF163" t="s">
        <v>350</v>
      </c>
      <c r="AI163" t="s">
        <v>351</v>
      </c>
    </row>
    <row r="164" spans="1:35" x14ac:dyDescent="0.25">
      <c r="A164" t="s">
        <v>356</v>
      </c>
      <c r="B164" s="15">
        <v>40317</v>
      </c>
      <c r="C164">
        <v>11</v>
      </c>
      <c r="D164">
        <v>70.5</v>
      </c>
      <c r="E164">
        <v>51.9</v>
      </c>
      <c r="F164" s="57">
        <f t="shared" si="32"/>
        <v>95.614400767499987</v>
      </c>
      <c r="G164" t="s">
        <v>43</v>
      </c>
      <c r="I164">
        <v>70.099999999999994</v>
      </c>
      <c r="J164">
        <v>50.6</v>
      </c>
      <c r="K164" s="57">
        <f t="shared" si="33"/>
        <v>90.368802325999994</v>
      </c>
      <c r="L164" t="s">
        <v>43</v>
      </c>
      <c r="N164">
        <v>70</v>
      </c>
      <c r="O164">
        <v>50</v>
      </c>
      <c r="P164" s="57">
        <f t="shared" si="34"/>
        <v>88.112499999999983</v>
      </c>
      <c r="Q164" t="s">
        <v>43</v>
      </c>
      <c r="S164">
        <v>400</v>
      </c>
      <c r="T164">
        <v>240</v>
      </c>
      <c r="U164">
        <v>90</v>
      </c>
      <c r="V164">
        <v>50</v>
      </c>
      <c r="X164" s="57">
        <f t="shared" si="38"/>
        <v>274.09570309349999</v>
      </c>
      <c r="Y164" s="80"/>
      <c r="Z164" s="80" t="s">
        <v>109</v>
      </c>
      <c r="AA164" s="80" t="s">
        <v>108</v>
      </c>
      <c r="AB164" s="80" t="s">
        <v>110</v>
      </c>
      <c r="AC164" s="80" t="s">
        <v>109</v>
      </c>
      <c r="AD164" s="80" t="s">
        <v>108</v>
      </c>
      <c r="AE164" s="80" t="s">
        <v>110</v>
      </c>
      <c r="AF164" s="80" t="s">
        <v>109</v>
      </c>
      <c r="AG164" s="80" t="s">
        <v>108</v>
      </c>
      <c r="AH164" s="80" t="s">
        <v>110</v>
      </c>
      <c r="AI164" s="80" t="s">
        <v>110</v>
      </c>
    </row>
    <row r="165" spans="1:35" x14ac:dyDescent="0.25">
      <c r="A165" t="s">
        <v>356</v>
      </c>
      <c r="B165" s="15">
        <v>40317</v>
      </c>
      <c r="C165">
        <v>12</v>
      </c>
      <c r="D165">
        <v>75.099999999999994</v>
      </c>
      <c r="E165">
        <v>51.7</v>
      </c>
      <c r="F165" s="57">
        <f t="shared" si="32"/>
        <v>101.06958863649999</v>
      </c>
      <c r="G165" t="s">
        <v>342</v>
      </c>
      <c r="I165">
        <v>75.099999999999994</v>
      </c>
      <c r="J165">
        <v>50.3</v>
      </c>
      <c r="K165" s="57">
        <f t="shared" si="33"/>
        <v>95.669913656499958</v>
      </c>
      <c r="L165" t="s">
        <v>342</v>
      </c>
      <c r="N165">
        <v>73.7</v>
      </c>
      <c r="O165">
        <v>50</v>
      </c>
      <c r="P165" s="57">
        <f t="shared" si="34"/>
        <v>92.769874999999985</v>
      </c>
      <c r="Q165" t="s">
        <v>343</v>
      </c>
      <c r="S165">
        <v>390</v>
      </c>
      <c r="T165">
        <v>230</v>
      </c>
      <c r="U165">
        <v>70</v>
      </c>
      <c r="V165">
        <v>50</v>
      </c>
      <c r="X165" s="57">
        <f t="shared" si="38"/>
        <v>289.50937729299994</v>
      </c>
      <c r="Y165" s="35" t="s">
        <v>196</v>
      </c>
      <c r="Z165" s="37">
        <f>AVERAGE(D132:D169)</f>
        <v>73.094736842105263</v>
      </c>
      <c r="AA165" s="37">
        <f t="shared" ref="AA165:AB165" si="42">AVERAGE(E132:E169)</f>
        <v>50.050000000000011</v>
      </c>
      <c r="AB165" s="37">
        <f t="shared" si="42"/>
        <v>92.495335490249985</v>
      </c>
      <c r="AC165" s="37">
        <f>AVERAGE(I132:I169)</f>
        <v>71.271052631578954</v>
      </c>
      <c r="AD165" s="37">
        <f t="shared" ref="AD165:AE165" si="43">AVERAGE(J132:J169)</f>
        <v>49.778947368421051</v>
      </c>
      <c r="AE165" s="37">
        <f t="shared" si="43"/>
        <v>89.060273573250001</v>
      </c>
      <c r="AF165" s="37">
        <f>AVERAGE(N132:N169)</f>
        <v>69.694736842105272</v>
      </c>
      <c r="AG165" s="37">
        <f t="shared" ref="AG165:AH165" si="44">AVERAGE(O132:O169)</f>
        <v>49.221052631578956</v>
      </c>
      <c r="AH165" s="37">
        <f t="shared" si="44"/>
        <v>85.141875731500008</v>
      </c>
      <c r="AI165" s="37">
        <f>AVERAGE(X132:X169)</f>
        <v>266.69748479500004</v>
      </c>
    </row>
    <row r="166" spans="1:35" x14ac:dyDescent="0.25">
      <c r="A166" t="s">
        <v>356</v>
      </c>
      <c r="B166" s="15">
        <v>40317</v>
      </c>
      <c r="C166">
        <v>13</v>
      </c>
      <c r="D166">
        <v>78</v>
      </c>
      <c r="E166">
        <v>50.6</v>
      </c>
      <c r="F166" s="57">
        <f t="shared" si="32"/>
        <v>100.55301827999999</v>
      </c>
      <c r="G166" t="s">
        <v>343</v>
      </c>
      <c r="I166">
        <v>71.900000000000006</v>
      </c>
      <c r="J166">
        <v>50.5</v>
      </c>
      <c r="K166" s="57">
        <f t="shared" si="33"/>
        <v>92.323257912500011</v>
      </c>
      <c r="L166" t="s">
        <v>343</v>
      </c>
      <c r="N166">
        <v>71.3</v>
      </c>
      <c r="O166">
        <v>49.6</v>
      </c>
      <c r="P166" s="57">
        <f t="shared" si="34"/>
        <v>88.318636927999989</v>
      </c>
      <c r="Q166" t="s">
        <v>343</v>
      </c>
      <c r="S166">
        <v>440</v>
      </c>
      <c r="T166">
        <v>240</v>
      </c>
      <c r="U166">
        <v>50</v>
      </c>
      <c r="V166">
        <v>60</v>
      </c>
      <c r="X166" s="57">
        <f t="shared" si="38"/>
        <v>281.19491312050002</v>
      </c>
      <c r="Y166" s="35" t="s">
        <v>63</v>
      </c>
      <c r="Z166" s="37">
        <f>STDEV(D132:D169)</f>
        <v>2.6615325161045185</v>
      </c>
      <c r="AA166" s="37">
        <f t="shared" ref="AA166:AB166" si="45">STDEV(E132:E169)</f>
        <v>1.8141709445959651</v>
      </c>
      <c r="AB166" s="37">
        <f t="shared" si="45"/>
        <v>7.7768464871087088</v>
      </c>
      <c r="AC166" s="37">
        <f>STDEV(I132:I169)</f>
        <v>2.0360146411007638</v>
      </c>
      <c r="AD166" s="37">
        <f t="shared" ref="AD166:AE166" si="46">STDEV(J132:J169)</f>
        <v>1.5532281805770947</v>
      </c>
      <c r="AE166" s="37">
        <f t="shared" si="46"/>
        <v>6.8835269565036645</v>
      </c>
      <c r="AF166" s="37">
        <f>STDEV(N132:N169)</f>
        <v>2.3591051176035518</v>
      </c>
      <c r="AG166" s="37">
        <f t="shared" ref="AG166:AH166" si="47">STDEV(O132:O169)</f>
        <v>1.7195470639860835</v>
      </c>
      <c r="AH166" s="37">
        <f t="shared" si="47"/>
        <v>6.8773370939789196</v>
      </c>
      <c r="AI166" s="37">
        <f>STDEV(X132:X169)</f>
        <v>18.932407715528782</v>
      </c>
    </row>
    <row r="167" spans="1:35" x14ac:dyDescent="0.25">
      <c r="A167" t="s">
        <v>356</v>
      </c>
      <c r="B167" s="15">
        <v>40317</v>
      </c>
      <c r="C167">
        <v>14</v>
      </c>
      <c r="D167">
        <v>72.400000000000006</v>
      </c>
      <c r="E167">
        <v>50.9</v>
      </c>
      <c r="F167" s="57">
        <f t="shared" si="32"/>
        <v>94.443833253999998</v>
      </c>
      <c r="G167" t="s">
        <v>39</v>
      </c>
      <c r="I167">
        <v>71.400000000000006</v>
      </c>
      <c r="J167">
        <v>50</v>
      </c>
      <c r="K167" s="57">
        <f t="shared" si="33"/>
        <v>89.874750000000006</v>
      </c>
      <c r="L167" t="s">
        <v>39</v>
      </c>
      <c r="N167">
        <v>68.599999999999994</v>
      </c>
      <c r="O167">
        <v>49</v>
      </c>
      <c r="P167" s="57">
        <f t="shared" si="34"/>
        <v>82.930780099999993</v>
      </c>
      <c r="Q167" t="s">
        <v>5</v>
      </c>
      <c r="S167">
        <v>460</v>
      </c>
      <c r="T167">
        <v>240</v>
      </c>
      <c r="U167">
        <v>120</v>
      </c>
      <c r="V167">
        <v>80</v>
      </c>
      <c r="X167" s="57">
        <f t="shared" si="38"/>
        <v>267.24936335400002</v>
      </c>
      <c r="Y167" s="35" t="s">
        <v>64</v>
      </c>
      <c r="Z167" s="37">
        <f>MIN(D132:D169)</f>
        <v>67.900000000000006</v>
      </c>
      <c r="AA167" s="37">
        <f t="shared" ref="AA167:AB167" si="48">MIN(E132:E169)</f>
        <v>43.6</v>
      </c>
      <c r="AB167" s="37">
        <f t="shared" si="48"/>
        <v>70.349301960000005</v>
      </c>
      <c r="AC167" s="37">
        <f>MIN(I132:I169)</f>
        <v>67.099999999999994</v>
      </c>
      <c r="AD167" s="37">
        <f t="shared" ref="AD167:AE167" si="49">MIN(J132:J169)</f>
        <v>46.6</v>
      </c>
      <c r="AE167" s="37">
        <f t="shared" si="49"/>
        <v>77.63600481349998</v>
      </c>
      <c r="AF167" s="37">
        <f>MIN(N132:N169)</f>
        <v>63.7</v>
      </c>
      <c r="AG167" s="37">
        <f t="shared" ref="AG167:AH167" si="50">MIN(O132:O169)</f>
        <v>46</v>
      </c>
      <c r="AH167" s="37">
        <f t="shared" si="50"/>
        <v>72.799461856000008</v>
      </c>
      <c r="AI167" s="37">
        <f>MIN(X132:X169)</f>
        <v>223.42335484099999</v>
      </c>
    </row>
    <row r="168" spans="1:35" x14ac:dyDescent="0.25">
      <c r="A168" t="s">
        <v>356</v>
      </c>
      <c r="B168" s="15">
        <v>40317</v>
      </c>
      <c r="C168">
        <v>15</v>
      </c>
      <c r="D168">
        <v>74.3</v>
      </c>
      <c r="E168">
        <v>48.4</v>
      </c>
      <c r="F168" s="57">
        <f t="shared" si="32"/>
        <v>87.635286727999983</v>
      </c>
      <c r="G168" t="s">
        <v>343</v>
      </c>
      <c r="I168">
        <v>73.400000000000006</v>
      </c>
      <c r="J168">
        <v>49.3</v>
      </c>
      <c r="K168" s="57">
        <f t="shared" si="33"/>
        <v>89.82337588099999</v>
      </c>
      <c r="L168" t="s">
        <v>343</v>
      </c>
      <c r="N168">
        <v>70.599999999999994</v>
      </c>
      <c r="O168">
        <v>48.3</v>
      </c>
      <c r="P168" s="57">
        <f t="shared" si="34"/>
        <v>82.927474118999982</v>
      </c>
      <c r="Q168" t="s">
        <v>343</v>
      </c>
      <c r="S168">
        <v>390</v>
      </c>
      <c r="T168">
        <v>230</v>
      </c>
      <c r="U168">
        <v>100</v>
      </c>
      <c r="V168">
        <v>50</v>
      </c>
      <c r="X168" s="57">
        <f t="shared" si="38"/>
        <v>260.386136728</v>
      </c>
      <c r="Y168" s="35" t="s">
        <v>65</v>
      </c>
      <c r="Z168" s="37">
        <f>MAX(D132:D169)</f>
        <v>78.400000000000006</v>
      </c>
      <c r="AA168" s="37">
        <f t="shared" ref="AA168:AB168" si="51">MAX(E132:E169)</f>
        <v>53.5</v>
      </c>
      <c r="AB168" s="37">
        <f t="shared" si="51"/>
        <v>109.23862992499998</v>
      </c>
      <c r="AC168" s="37">
        <f>MAX(I132:I169)</f>
        <v>75.099999999999994</v>
      </c>
      <c r="AD168" s="37">
        <f t="shared" ref="AD168:AE168" si="52">MAX(J132:J169)</f>
        <v>52.8</v>
      </c>
      <c r="AE168" s="37">
        <f t="shared" si="52"/>
        <v>104.318067419</v>
      </c>
      <c r="AF168" s="37">
        <f>MAX(N132:N169)</f>
        <v>73.7</v>
      </c>
      <c r="AG168" s="37">
        <f t="shared" ref="AG168:AH168" si="53">MAX(O132:O169)</f>
        <v>53.9</v>
      </c>
      <c r="AH168" s="37">
        <f t="shared" si="53"/>
        <v>101.07763053849999</v>
      </c>
      <c r="AI168" s="37">
        <f>MAX(X132:X169)</f>
        <v>303.91768484649998</v>
      </c>
    </row>
    <row r="169" spans="1:35" x14ac:dyDescent="0.25">
      <c r="A169" t="s">
        <v>356</v>
      </c>
      <c r="B169" s="15">
        <v>40317</v>
      </c>
      <c r="C169">
        <v>16</v>
      </c>
      <c r="D169">
        <v>72</v>
      </c>
      <c r="E169">
        <v>50.1</v>
      </c>
      <c r="F169" s="57">
        <f t="shared" si="32"/>
        <v>90.992882519999995</v>
      </c>
      <c r="G169" t="s">
        <v>43</v>
      </c>
      <c r="I169">
        <v>71.3</v>
      </c>
      <c r="J169">
        <v>48.9</v>
      </c>
      <c r="K169" s="57">
        <f t="shared" si="33"/>
        <v>85.843362955499998</v>
      </c>
      <c r="L169" t="s">
        <v>43</v>
      </c>
      <c r="N169">
        <v>69.8</v>
      </c>
      <c r="O169">
        <v>46</v>
      </c>
      <c r="P169" s="57">
        <f t="shared" si="34"/>
        <v>74.365338799999989</v>
      </c>
      <c r="Q169" t="s">
        <v>43</v>
      </c>
      <c r="S169">
        <v>450</v>
      </c>
      <c r="T169">
        <v>220</v>
      </c>
      <c r="U169">
        <v>50</v>
      </c>
      <c r="V169">
        <v>50</v>
      </c>
      <c r="X169" s="57">
        <f t="shared" si="38"/>
        <v>251.20158427549998</v>
      </c>
      <c r="Y169" s="35" t="s">
        <v>66</v>
      </c>
      <c r="Z169" s="69">
        <f>COUNT(D132:D169)</f>
        <v>38</v>
      </c>
      <c r="AA169" s="69">
        <f t="shared" ref="AA169:AB169" si="54">COUNT(E132:E169)</f>
        <v>38</v>
      </c>
      <c r="AB169" s="69">
        <f t="shared" si="54"/>
        <v>38</v>
      </c>
      <c r="AC169" s="69">
        <f>COUNT(I132:I169)</f>
        <v>38</v>
      </c>
      <c r="AD169" s="69">
        <f t="shared" ref="AD169:AE169" si="55">COUNT(J132:J169)</f>
        <v>38</v>
      </c>
      <c r="AE169" s="69">
        <f t="shared" si="55"/>
        <v>38</v>
      </c>
      <c r="AF169" s="69">
        <f>COUNT(N132:N169)</f>
        <v>38</v>
      </c>
      <c r="AG169" s="69">
        <f t="shared" ref="AG169:AH169" si="56">COUNT(O132:O169)</f>
        <v>38</v>
      </c>
      <c r="AH169" s="69">
        <f t="shared" si="56"/>
        <v>38</v>
      </c>
      <c r="AI169" s="69">
        <f>COUNT(X132:X169)</f>
        <v>38</v>
      </c>
    </row>
    <row r="170" spans="1:35" x14ac:dyDescent="0.25">
      <c r="A170" t="s">
        <v>359</v>
      </c>
      <c r="B170" s="15">
        <v>39939</v>
      </c>
      <c r="C170">
        <v>1</v>
      </c>
      <c r="D170">
        <v>71.400000000000006</v>
      </c>
      <c r="E170">
        <v>50.6</v>
      </c>
      <c r="F170" s="57">
        <f t="shared" si="32"/>
        <v>92.04468596400001</v>
      </c>
      <c r="G170" t="s">
        <v>43</v>
      </c>
      <c r="I170">
        <v>68.099999999999994</v>
      </c>
      <c r="J170">
        <v>49.7</v>
      </c>
      <c r="K170" s="57">
        <f t="shared" si="33"/>
        <v>84.695310451499992</v>
      </c>
      <c r="L170" t="s">
        <v>43</v>
      </c>
      <c r="N170">
        <v>67.3</v>
      </c>
      <c r="O170">
        <v>48.6</v>
      </c>
      <c r="P170" s="57">
        <f t="shared" si="34"/>
        <v>80.036313677999985</v>
      </c>
      <c r="Q170" t="s">
        <v>43</v>
      </c>
      <c r="S170">
        <v>420</v>
      </c>
      <c r="T170">
        <v>250</v>
      </c>
      <c r="U170">
        <v>85</v>
      </c>
      <c r="V170">
        <v>75</v>
      </c>
      <c r="X170" s="57">
        <f t="shared" si="38"/>
        <v>256.7763100935</v>
      </c>
    </row>
    <row r="171" spans="1:35" x14ac:dyDescent="0.25">
      <c r="A171" t="s">
        <v>359</v>
      </c>
      <c r="B171" s="15">
        <v>39939</v>
      </c>
      <c r="C171">
        <v>2</v>
      </c>
      <c r="D171">
        <v>75.099999999999994</v>
      </c>
      <c r="E171">
        <v>49.5</v>
      </c>
      <c r="F171" s="57">
        <f t="shared" si="32"/>
        <v>92.650935712499987</v>
      </c>
      <c r="G171" t="s">
        <v>43</v>
      </c>
      <c r="I171">
        <v>73.7</v>
      </c>
      <c r="J171">
        <v>52</v>
      </c>
      <c r="K171" s="57">
        <f t="shared" si="33"/>
        <v>100.33989679999999</v>
      </c>
      <c r="L171" t="s">
        <v>43</v>
      </c>
      <c r="N171">
        <v>72.8</v>
      </c>
      <c r="O171">
        <v>51.8</v>
      </c>
      <c r="P171" s="57">
        <f t="shared" si="34"/>
        <v>98.353625551999968</v>
      </c>
      <c r="Q171" t="s">
        <v>43</v>
      </c>
      <c r="S171">
        <v>450</v>
      </c>
      <c r="T171">
        <v>230</v>
      </c>
      <c r="U171">
        <v>140</v>
      </c>
      <c r="V171">
        <v>60</v>
      </c>
      <c r="X171" s="57">
        <f t="shared" si="38"/>
        <v>291.34445806449997</v>
      </c>
    </row>
    <row r="172" spans="1:35" x14ac:dyDescent="0.25">
      <c r="A172" t="s">
        <v>359</v>
      </c>
      <c r="B172" s="15">
        <v>39939</v>
      </c>
      <c r="C172">
        <v>3</v>
      </c>
      <c r="D172">
        <v>71.400000000000006</v>
      </c>
      <c r="E172">
        <v>49.3</v>
      </c>
      <c r="F172" s="57">
        <f t="shared" si="32"/>
        <v>87.375872450999992</v>
      </c>
      <c r="G172" t="s">
        <v>39</v>
      </c>
      <c r="I172">
        <v>69.400000000000006</v>
      </c>
      <c r="J172">
        <v>49.9</v>
      </c>
      <c r="K172" s="57">
        <f t="shared" si="33"/>
        <v>87.008170429000003</v>
      </c>
      <c r="L172" t="s">
        <v>39</v>
      </c>
      <c r="N172">
        <v>69.8</v>
      </c>
      <c r="O172">
        <v>49</v>
      </c>
      <c r="P172" s="57">
        <f t="shared" si="34"/>
        <v>84.38146429999999</v>
      </c>
      <c r="Q172" t="s">
        <v>39</v>
      </c>
      <c r="S172">
        <v>510</v>
      </c>
      <c r="T172">
        <v>200</v>
      </c>
      <c r="U172">
        <v>130</v>
      </c>
      <c r="V172">
        <v>55</v>
      </c>
      <c r="X172" s="57">
        <f t="shared" si="38"/>
        <v>258.76550717999999</v>
      </c>
    </row>
    <row r="173" spans="1:35" x14ac:dyDescent="0.25">
      <c r="A173" t="s">
        <v>359</v>
      </c>
      <c r="B173" s="15">
        <v>39939</v>
      </c>
      <c r="C173">
        <v>4</v>
      </c>
      <c r="D173">
        <v>76.3</v>
      </c>
      <c r="E173">
        <v>52.3</v>
      </c>
      <c r="F173" s="57">
        <f t="shared" si="32"/>
        <v>105.08177269449997</v>
      </c>
      <c r="G173" t="s">
        <v>342</v>
      </c>
      <c r="I173">
        <v>81.099999999999994</v>
      </c>
      <c r="J173">
        <v>52.2</v>
      </c>
      <c r="K173" s="57">
        <f t="shared" si="33"/>
        <v>111.26570783399997</v>
      </c>
      <c r="L173" t="s">
        <v>343</v>
      </c>
      <c r="N173">
        <v>76.900000000000006</v>
      </c>
      <c r="O173">
        <v>51</v>
      </c>
      <c r="P173" s="57">
        <f t="shared" si="34"/>
        <v>100.70850915</v>
      </c>
      <c r="Q173" t="s">
        <v>343</v>
      </c>
      <c r="S173">
        <v>430</v>
      </c>
      <c r="T173">
        <v>250</v>
      </c>
      <c r="U173">
        <v>50</v>
      </c>
      <c r="V173">
        <v>70</v>
      </c>
      <c r="X173" s="57">
        <f t="shared" si="38"/>
        <v>317.05598967849994</v>
      </c>
    </row>
    <row r="174" spans="1:35" x14ac:dyDescent="0.25">
      <c r="A174" t="s">
        <v>359</v>
      </c>
      <c r="B174" s="15">
        <v>39939</v>
      </c>
      <c r="C174">
        <v>5</v>
      </c>
      <c r="D174">
        <v>71.599999999999994</v>
      </c>
      <c r="E174">
        <v>46.8</v>
      </c>
      <c r="F174" s="57">
        <f t="shared" si="32"/>
        <v>78.959466143999975</v>
      </c>
      <c r="G174" t="s">
        <v>39</v>
      </c>
      <c r="I174">
        <v>69.8</v>
      </c>
      <c r="J174">
        <v>47.3</v>
      </c>
      <c r="K174" s="57">
        <f t="shared" si="33"/>
        <v>78.627990946999972</v>
      </c>
      <c r="L174" t="s">
        <v>39</v>
      </c>
      <c r="N174">
        <v>68.400000000000006</v>
      </c>
      <c r="O174">
        <v>48</v>
      </c>
      <c r="P174" s="57">
        <f t="shared" si="34"/>
        <v>79.348377599999992</v>
      </c>
      <c r="Q174" t="s">
        <v>39</v>
      </c>
      <c r="S174">
        <v>390</v>
      </c>
      <c r="T174">
        <v>200</v>
      </c>
      <c r="U174">
        <v>95</v>
      </c>
      <c r="V174">
        <v>80</v>
      </c>
      <c r="X174" s="57">
        <f t="shared" si="38"/>
        <v>236.93583469099994</v>
      </c>
    </row>
    <row r="175" spans="1:35" x14ac:dyDescent="0.25">
      <c r="A175" t="s">
        <v>359</v>
      </c>
      <c r="B175" s="15">
        <v>39939</v>
      </c>
      <c r="C175">
        <v>6</v>
      </c>
      <c r="D175">
        <v>78.599999999999994</v>
      </c>
      <c r="E175">
        <v>49.9</v>
      </c>
      <c r="F175" s="57">
        <f t="shared" si="32"/>
        <v>98.542394750999975</v>
      </c>
      <c r="G175" t="s">
        <v>342</v>
      </c>
      <c r="I175">
        <v>72.900000000000006</v>
      </c>
      <c r="J175">
        <v>52.6</v>
      </c>
      <c r="K175" s="57">
        <f t="shared" si="33"/>
        <v>101.554340814</v>
      </c>
      <c r="L175" t="s">
        <v>343</v>
      </c>
      <c r="N175">
        <v>73.3</v>
      </c>
      <c r="O175">
        <v>49.3</v>
      </c>
      <c r="P175" s="57">
        <f t="shared" si="34"/>
        <v>89.701000709499979</v>
      </c>
      <c r="Q175" t="s">
        <v>343</v>
      </c>
      <c r="S175">
        <v>460</v>
      </c>
      <c r="T175">
        <v>255</v>
      </c>
      <c r="U175">
        <v>80</v>
      </c>
      <c r="V175">
        <v>70</v>
      </c>
      <c r="X175" s="57">
        <f t="shared" si="38"/>
        <v>289.79773627449993</v>
      </c>
    </row>
    <row r="176" spans="1:35" x14ac:dyDescent="0.25">
      <c r="A176" t="s">
        <v>359</v>
      </c>
      <c r="B176" s="15">
        <v>39939</v>
      </c>
      <c r="C176">
        <v>7</v>
      </c>
      <c r="D176">
        <v>73.2</v>
      </c>
      <c r="E176">
        <v>49.9</v>
      </c>
      <c r="F176" s="57">
        <f t="shared" si="32"/>
        <v>91.772306561999983</v>
      </c>
      <c r="G176" t="s">
        <v>342</v>
      </c>
      <c r="I176">
        <v>74.5</v>
      </c>
      <c r="J176">
        <v>48.2</v>
      </c>
      <c r="K176" s="57">
        <f t="shared" si="33"/>
        <v>87.146474830000002</v>
      </c>
      <c r="L176" t="s">
        <v>342</v>
      </c>
      <c r="N176">
        <v>75.3</v>
      </c>
      <c r="O176">
        <v>48.7</v>
      </c>
      <c r="P176" s="57">
        <f t="shared" si="34"/>
        <v>89.91918739949999</v>
      </c>
      <c r="Q176" t="s">
        <v>343</v>
      </c>
      <c r="S176">
        <v>460</v>
      </c>
      <c r="T176">
        <v>225</v>
      </c>
      <c r="U176">
        <v>55</v>
      </c>
      <c r="V176">
        <v>65</v>
      </c>
      <c r="X176" s="57">
        <f t="shared" si="38"/>
        <v>268.83796879149997</v>
      </c>
    </row>
    <row r="177" spans="1:35" x14ac:dyDescent="0.25">
      <c r="A177" t="s">
        <v>359</v>
      </c>
      <c r="B177" s="15">
        <v>39939</v>
      </c>
      <c r="C177">
        <v>8</v>
      </c>
      <c r="D177">
        <v>73.599999999999994</v>
      </c>
      <c r="E177">
        <v>49.1</v>
      </c>
      <c r="F177" s="57">
        <f t="shared" si="32"/>
        <v>89.338832655999994</v>
      </c>
      <c r="G177" t="s">
        <v>343</v>
      </c>
      <c r="I177">
        <v>71.2</v>
      </c>
      <c r="J177">
        <v>49.5</v>
      </c>
      <c r="K177" s="57">
        <f t="shared" si="33"/>
        <v>87.839502299999992</v>
      </c>
      <c r="L177" t="s">
        <v>343</v>
      </c>
      <c r="N177">
        <v>70.5</v>
      </c>
      <c r="O177">
        <v>48.8</v>
      </c>
      <c r="P177" s="57">
        <f t="shared" si="34"/>
        <v>84.533380319999992</v>
      </c>
      <c r="Q177" t="s">
        <v>343</v>
      </c>
      <c r="S177">
        <v>420</v>
      </c>
      <c r="T177">
        <v>210</v>
      </c>
      <c r="U177">
        <v>85</v>
      </c>
      <c r="V177">
        <v>45</v>
      </c>
      <c r="X177" s="57">
        <f t="shared" si="38"/>
        <v>261.71171527599995</v>
      </c>
    </row>
    <row r="178" spans="1:35" x14ac:dyDescent="0.25">
      <c r="A178" t="s">
        <v>359</v>
      </c>
      <c r="B178" s="15">
        <v>39939</v>
      </c>
      <c r="C178">
        <v>9</v>
      </c>
      <c r="D178">
        <v>72.2</v>
      </c>
      <c r="E178">
        <v>51.6</v>
      </c>
      <c r="F178" s="57">
        <f t="shared" si="32"/>
        <v>96.79124491200001</v>
      </c>
      <c r="G178" t="s">
        <v>342</v>
      </c>
      <c r="I178">
        <v>70.7</v>
      </c>
      <c r="J178">
        <v>49.9</v>
      </c>
      <c r="K178" s="57">
        <f t="shared" si="33"/>
        <v>88.638006474499988</v>
      </c>
      <c r="L178" t="s">
        <v>343</v>
      </c>
      <c r="N178">
        <v>70.400000000000006</v>
      </c>
      <c r="O178">
        <v>49.8</v>
      </c>
      <c r="P178" s="57">
        <f t="shared" si="34"/>
        <v>87.908489855999989</v>
      </c>
      <c r="Q178" t="s">
        <v>343</v>
      </c>
      <c r="S178">
        <v>420</v>
      </c>
      <c r="T178">
        <v>250</v>
      </c>
      <c r="U178">
        <v>65</v>
      </c>
      <c r="V178">
        <v>55</v>
      </c>
      <c r="X178" s="57">
        <f t="shared" si="38"/>
        <v>273.33774124249999</v>
      </c>
    </row>
    <row r="179" spans="1:35" x14ac:dyDescent="0.25">
      <c r="A179" t="s">
        <v>359</v>
      </c>
      <c r="B179" s="15">
        <v>39939</v>
      </c>
      <c r="C179">
        <v>10</v>
      </c>
      <c r="D179">
        <v>75.400000000000006</v>
      </c>
      <c r="E179">
        <v>48.8</v>
      </c>
      <c r="F179" s="57">
        <f t="shared" si="32"/>
        <v>90.408750015999985</v>
      </c>
      <c r="G179" t="s">
        <v>343</v>
      </c>
      <c r="I179">
        <v>74.400000000000006</v>
      </c>
      <c r="J179">
        <v>49.8</v>
      </c>
      <c r="K179" s="57">
        <f t="shared" si="33"/>
        <v>92.90329041599999</v>
      </c>
      <c r="L179" t="s">
        <v>343</v>
      </c>
      <c r="N179">
        <v>70.8</v>
      </c>
      <c r="O179">
        <v>48.9</v>
      </c>
      <c r="P179" s="57">
        <f t="shared" si="34"/>
        <v>85.241375837999996</v>
      </c>
      <c r="Q179" t="s">
        <v>343</v>
      </c>
      <c r="S179">
        <v>410</v>
      </c>
      <c r="T179">
        <v>220</v>
      </c>
      <c r="U179">
        <v>120</v>
      </c>
      <c r="V179">
        <v>60</v>
      </c>
      <c r="X179" s="57">
        <f t="shared" si="38"/>
        <v>268.55341626999996</v>
      </c>
      <c r="Y179">
        <v>2009</v>
      </c>
      <c r="Z179" t="s">
        <v>348</v>
      </c>
      <c r="AC179" t="s">
        <v>349</v>
      </c>
      <c r="AF179" t="s">
        <v>350</v>
      </c>
      <c r="AI179" t="s">
        <v>351</v>
      </c>
    </row>
    <row r="180" spans="1:35" x14ac:dyDescent="0.25">
      <c r="A180" t="s">
        <v>359</v>
      </c>
      <c r="B180" s="15">
        <v>39939</v>
      </c>
      <c r="C180">
        <v>11</v>
      </c>
      <c r="D180">
        <v>74.5</v>
      </c>
      <c r="E180">
        <v>49</v>
      </c>
      <c r="F180" s="57">
        <f t="shared" si="32"/>
        <v>90.063310749999985</v>
      </c>
      <c r="G180" t="s">
        <v>5</v>
      </c>
      <c r="I180">
        <v>72.3</v>
      </c>
      <c r="J180">
        <v>49.9</v>
      </c>
      <c r="K180" s="57">
        <f t="shared" si="33"/>
        <v>90.643958530499972</v>
      </c>
      <c r="L180" t="s">
        <v>5</v>
      </c>
      <c r="N180">
        <v>68.7</v>
      </c>
      <c r="O180">
        <v>48</v>
      </c>
      <c r="P180" s="57">
        <f t="shared" si="34"/>
        <v>79.696396799999988</v>
      </c>
      <c r="Q180" t="s">
        <v>4</v>
      </c>
      <c r="S180">
        <v>340</v>
      </c>
      <c r="T180">
        <v>230</v>
      </c>
      <c r="U180">
        <v>50</v>
      </c>
      <c r="V180">
        <v>60</v>
      </c>
      <c r="X180" s="57">
        <f t="shared" si="38"/>
        <v>260.40366608049993</v>
      </c>
      <c r="Y180" s="80"/>
      <c r="Z180" s="80" t="s">
        <v>109</v>
      </c>
      <c r="AA180" s="80" t="s">
        <v>108</v>
      </c>
      <c r="AB180" s="80" t="s">
        <v>110</v>
      </c>
      <c r="AC180" s="80" t="s">
        <v>109</v>
      </c>
      <c r="AD180" s="80" t="s">
        <v>108</v>
      </c>
      <c r="AE180" s="80" t="s">
        <v>110</v>
      </c>
      <c r="AF180" s="80" t="s">
        <v>109</v>
      </c>
      <c r="AG180" s="80" t="s">
        <v>108</v>
      </c>
      <c r="AH180" s="80" t="s">
        <v>110</v>
      </c>
      <c r="AI180" s="80" t="s">
        <v>110</v>
      </c>
    </row>
    <row r="181" spans="1:35" x14ac:dyDescent="0.25">
      <c r="A181" t="s">
        <v>359</v>
      </c>
      <c r="B181" s="15">
        <v>39939</v>
      </c>
      <c r="C181">
        <v>12</v>
      </c>
      <c r="D181">
        <v>70.2</v>
      </c>
      <c r="E181">
        <v>48.2</v>
      </c>
      <c r="F181" s="57">
        <f t="shared" si="32"/>
        <v>82.116544068000024</v>
      </c>
      <c r="G181" t="s">
        <v>39</v>
      </c>
      <c r="I181">
        <v>69</v>
      </c>
      <c r="J181">
        <v>47.4</v>
      </c>
      <c r="K181" s="57">
        <f t="shared" si="33"/>
        <v>78.055812539999991</v>
      </c>
      <c r="L181" t="s">
        <v>39</v>
      </c>
      <c r="N181">
        <v>68</v>
      </c>
      <c r="O181">
        <v>49.8</v>
      </c>
      <c r="P181" s="57">
        <f t="shared" si="34"/>
        <v>84.911609519999985</v>
      </c>
      <c r="Q181" t="s">
        <v>39</v>
      </c>
      <c r="S181">
        <v>400</v>
      </c>
      <c r="T181">
        <v>170</v>
      </c>
      <c r="U181">
        <v>120</v>
      </c>
      <c r="V181">
        <v>45</v>
      </c>
      <c r="X181" s="57">
        <f t="shared" si="38"/>
        <v>245.08396612800001</v>
      </c>
      <c r="Y181" s="35" t="s">
        <v>196</v>
      </c>
      <c r="Z181" s="37">
        <f>AVERAGE(D170:D185)</f>
        <v>73.687500000000014</v>
      </c>
      <c r="AA181" s="37">
        <f t="shared" ref="AA181:AB181" si="57">AVERAGE(E170:E185)</f>
        <v>50.03125</v>
      </c>
      <c r="AB181" s="37">
        <f t="shared" si="57"/>
        <v>93.016160011000011</v>
      </c>
      <c r="AC181" s="37">
        <f>AVERAGE(I170:I185)</f>
        <v>72.356250000000003</v>
      </c>
      <c r="AD181" s="37">
        <f t="shared" ref="AD181:AE181" si="58">AVERAGE(J170:J185)</f>
        <v>50.212499999999999</v>
      </c>
      <c r="AE181" s="37">
        <f t="shared" si="58"/>
        <v>92.071266358374999</v>
      </c>
      <c r="AF181" s="37">
        <f>AVERAGE(N170:N185)</f>
        <v>71.137499999999989</v>
      </c>
      <c r="AG181" s="37">
        <f t="shared" ref="AG181:AH181" si="59">AVERAGE(O170:O185)</f>
        <v>49.76874999999999</v>
      </c>
      <c r="AH181" s="37">
        <f t="shared" si="59"/>
        <v>88.879408731312495</v>
      </c>
      <c r="AI181" s="37">
        <f>AVERAGE(X170:X185)</f>
        <v>273.96683510068749</v>
      </c>
    </row>
    <row r="182" spans="1:35" x14ac:dyDescent="0.25">
      <c r="A182" t="s">
        <v>359</v>
      </c>
      <c r="B182" s="15">
        <v>39939</v>
      </c>
      <c r="C182">
        <v>13</v>
      </c>
      <c r="D182">
        <v>74.5</v>
      </c>
      <c r="E182">
        <v>49.7</v>
      </c>
      <c r="F182" s="57">
        <f t="shared" si="32"/>
        <v>92.6549284675</v>
      </c>
      <c r="G182" t="s">
        <v>343</v>
      </c>
      <c r="I182">
        <v>72.2</v>
      </c>
      <c r="J182">
        <v>51.2</v>
      </c>
      <c r="K182" s="57">
        <f t="shared" si="33"/>
        <v>95.296421888000012</v>
      </c>
      <c r="L182" t="s">
        <v>343</v>
      </c>
      <c r="N182">
        <v>71.8</v>
      </c>
      <c r="O182">
        <v>49.8</v>
      </c>
      <c r="P182" s="57">
        <f t="shared" si="34"/>
        <v>89.656670051999967</v>
      </c>
      <c r="Q182" t="s">
        <v>343</v>
      </c>
      <c r="S182">
        <v>410</v>
      </c>
      <c r="T182">
        <v>230</v>
      </c>
      <c r="U182">
        <v>120</v>
      </c>
      <c r="V182">
        <v>70</v>
      </c>
      <c r="X182" s="57">
        <f t="shared" si="38"/>
        <v>277.60802040749996</v>
      </c>
      <c r="Y182" s="35" t="s">
        <v>63</v>
      </c>
      <c r="Z182" s="37">
        <f>STDEV(D170:D185)</f>
        <v>2.2523691230938718</v>
      </c>
      <c r="AA182" s="37">
        <f t="shared" ref="AA182:AB182" si="60">STDEV(E170:E185)</f>
        <v>1.6296088487732261</v>
      </c>
      <c r="AB182" s="37">
        <f t="shared" si="60"/>
        <v>7.4542115207007367</v>
      </c>
      <c r="AC182" s="37">
        <f>STDEV(I170:I185)</f>
        <v>3.2526847884990837</v>
      </c>
      <c r="AD182" s="37">
        <f t="shared" ref="AD182:AE182" si="61">STDEV(J170:J185)</f>
        <v>1.6280356261458169</v>
      </c>
      <c r="AE182" s="37">
        <f t="shared" si="61"/>
        <v>8.847041319032579</v>
      </c>
      <c r="AF182" s="37">
        <f>STDEV(N170:N185)</f>
        <v>2.7555701164489843</v>
      </c>
      <c r="AG182" s="37">
        <f t="shared" ref="AG182:AH182" si="62">STDEV(O170:O185)</f>
        <v>1.4318839571231547</v>
      </c>
      <c r="AH182" s="37">
        <f t="shared" si="62"/>
        <v>7.5311659401258497</v>
      </c>
      <c r="AI182" s="37">
        <f>STDEV(X170:X185)</f>
        <v>22.251850968831089</v>
      </c>
    </row>
    <row r="183" spans="1:35" x14ac:dyDescent="0.25">
      <c r="A183" t="s">
        <v>359</v>
      </c>
      <c r="B183" s="15">
        <v>39939</v>
      </c>
      <c r="C183">
        <v>14</v>
      </c>
      <c r="D183">
        <v>73.3</v>
      </c>
      <c r="E183">
        <v>51.1</v>
      </c>
      <c r="F183" s="57">
        <f t="shared" si="32"/>
        <v>96.370752425500001</v>
      </c>
      <c r="G183" t="s">
        <v>343</v>
      </c>
      <c r="I183">
        <v>72.400000000000006</v>
      </c>
      <c r="J183">
        <v>50.5</v>
      </c>
      <c r="K183" s="57">
        <f t="shared" si="33"/>
        <v>92.965283349999993</v>
      </c>
      <c r="L183" t="s">
        <v>343</v>
      </c>
      <c r="N183">
        <v>71.900000000000006</v>
      </c>
      <c r="O183">
        <v>51.9</v>
      </c>
      <c r="P183" s="57">
        <f t="shared" si="34"/>
        <v>97.51312645649999</v>
      </c>
      <c r="Q183" t="s">
        <v>343</v>
      </c>
      <c r="S183">
        <v>410</v>
      </c>
      <c r="T183">
        <v>220</v>
      </c>
      <c r="U183">
        <v>95</v>
      </c>
      <c r="V183">
        <v>70</v>
      </c>
      <c r="X183" s="57">
        <f t="shared" si="38"/>
        <v>286.84916223199997</v>
      </c>
      <c r="Y183" s="35" t="s">
        <v>64</v>
      </c>
      <c r="Z183" s="37">
        <f>MIN(D170:D185)</f>
        <v>70.2</v>
      </c>
      <c r="AA183" s="37">
        <f t="shared" ref="AA183:AB183" si="63">MIN(E170:E185)</f>
        <v>46.8</v>
      </c>
      <c r="AB183" s="37">
        <f t="shared" si="63"/>
        <v>78.959466143999975</v>
      </c>
      <c r="AC183" s="37">
        <f>MIN(I170:I185)</f>
        <v>68.099999999999994</v>
      </c>
      <c r="AD183" s="37">
        <f t="shared" ref="AD183:AE183" si="64">MIN(J170:J185)</f>
        <v>47.3</v>
      </c>
      <c r="AE183" s="37">
        <f t="shared" si="64"/>
        <v>78.055812539999991</v>
      </c>
      <c r="AF183" s="37">
        <f>MIN(N170:N185)</f>
        <v>67.3</v>
      </c>
      <c r="AG183" s="37">
        <f t="shared" ref="AG183:AH183" si="65">MIN(O170:O185)</f>
        <v>48</v>
      </c>
      <c r="AH183" s="37">
        <f t="shared" si="65"/>
        <v>79.348377599999992</v>
      </c>
      <c r="AI183" s="37">
        <f>MIN(X170:X185)</f>
        <v>236.93583469099994</v>
      </c>
    </row>
    <row r="184" spans="1:35" x14ac:dyDescent="0.25">
      <c r="A184" t="s">
        <v>359</v>
      </c>
      <c r="B184" s="15">
        <v>39939</v>
      </c>
      <c r="C184">
        <v>15</v>
      </c>
      <c r="D184">
        <v>76</v>
      </c>
      <c r="E184">
        <v>53.3</v>
      </c>
      <c r="F184" s="57">
        <f t="shared" si="32"/>
        <v>108.70949673999999</v>
      </c>
      <c r="G184" t="s">
        <v>343</v>
      </c>
      <c r="I184">
        <v>76.3</v>
      </c>
      <c r="J184">
        <v>51.8</v>
      </c>
      <c r="K184" s="57">
        <f t="shared" si="33"/>
        <v>103.08216524199997</v>
      </c>
      <c r="L184" t="s">
        <v>343</v>
      </c>
      <c r="N184">
        <v>73.8</v>
      </c>
      <c r="O184">
        <v>52.8</v>
      </c>
      <c r="P184" s="57">
        <f t="shared" si="34"/>
        <v>103.59139507199998</v>
      </c>
      <c r="Q184" t="s">
        <v>343</v>
      </c>
      <c r="S184">
        <v>440</v>
      </c>
      <c r="T184">
        <v>250</v>
      </c>
      <c r="U184">
        <v>180</v>
      </c>
      <c r="V184">
        <v>80</v>
      </c>
      <c r="X184" s="57">
        <f t="shared" si="38"/>
        <v>315.38305705399995</v>
      </c>
      <c r="Y184" s="35" t="s">
        <v>65</v>
      </c>
      <c r="Z184" s="37">
        <f>MAX(D170:D185)</f>
        <v>78.599999999999994</v>
      </c>
      <c r="AA184" s="37">
        <f t="shared" ref="AA184:AB184" si="66">MAX(E170:E185)</f>
        <v>53.3</v>
      </c>
      <c r="AB184" s="37">
        <f t="shared" si="66"/>
        <v>108.70949673999999</v>
      </c>
      <c r="AC184" s="37">
        <f>MAX(I170:I185)</f>
        <v>81.099999999999994</v>
      </c>
      <c r="AD184" s="37">
        <f t="shared" ref="AD184:AE184" si="67">MAX(J170:J185)</f>
        <v>52.6</v>
      </c>
      <c r="AE184" s="37">
        <f t="shared" si="67"/>
        <v>111.26570783399997</v>
      </c>
      <c r="AF184" s="37">
        <f>MAX(N170:N185)</f>
        <v>76.900000000000006</v>
      </c>
      <c r="AG184" s="37">
        <f t="shared" ref="AG184:AH184" si="68">MAX(O170:O185)</f>
        <v>52.8</v>
      </c>
      <c r="AH184" s="37">
        <f t="shared" si="68"/>
        <v>103.59139507199998</v>
      </c>
      <c r="AI184" s="37">
        <f>MAX(X170:X185)</f>
        <v>317.05598967849994</v>
      </c>
    </row>
    <row r="185" spans="1:35" x14ac:dyDescent="0.25">
      <c r="A185" t="s">
        <v>359</v>
      </c>
      <c r="B185" s="15">
        <v>39939</v>
      </c>
      <c r="C185">
        <v>16</v>
      </c>
      <c r="D185">
        <v>71.7</v>
      </c>
      <c r="E185">
        <v>51.4</v>
      </c>
      <c r="F185" s="57">
        <f t="shared" si="32"/>
        <v>95.377265862000002</v>
      </c>
      <c r="G185" t="s">
        <v>43</v>
      </c>
      <c r="I185">
        <v>69.7</v>
      </c>
      <c r="J185">
        <v>51.5</v>
      </c>
      <c r="K185" s="57">
        <f t="shared" si="33"/>
        <v>93.077928887499993</v>
      </c>
      <c r="L185" t="s">
        <v>43</v>
      </c>
      <c r="N185">
        <v>68.5</v>
      </c>
      <c r="O185">
        <v>50.1</v>
      </c>
      <c r="P185" s="57">
        <f t="shared" si="34"/>
        <v>86.569617397499982</v>
      </c>
      <c r="Q185" t="s">
        <v>43</v>
      </c>
      <c r="S185">
        <v>460</v>
      </c>
      <c r="T185">
        <v>260</v>
      </c>
      <c r="U185">
        <v>150</v>
      </c>
      <c r="V185">
        <v>60</v>
      </c>
      <c r="X185" s="57">
        <f t="shared" si="38"/>
        <v>275.02481214699998</v>
      </c>
      <c r="Y185" s="35" t="s">
        <v>66</v>
      </c>
      <c r="Z185" s="69">
        <f>COUNT(D170:D185)</f>
        <v>16</v>
      </c>
      <c r="AA185" s="69">
        <f t="shared" ref="AA185:AB185" si="69">COUNT(E170:E185)</f>
        <v>16</v>
      </c>
      <c r="AB185" s="69">
        <f t="shared" si="69"/>
        <v>16</v>
      </c>
      <c r="AC185" s="69">
        <f>COUNT(I170:I185)</f>
        <v>16</v>
      </c>
      <c r="AD185" s="69">
        <f t="shared" ref="AD185:AE185" si="70">COUNT(J170:J185)</f>
        <v>16</v>
      </c>
      <c r="AE185" s="69">
        <f t="shared" si="70"/>
        <v>16</v>
      </c>
      <c r="AF185" s="69">
        <f>COUNT(N170:N185)</f>
        <v>16</v>
      </c>
      <c r="AG185" s="69">
        <f t="shared" ref="AG185:AH185" si="71">COUNT(O170:O185)</f>
        <v>16</v>
      </c>
      <c r="AH185" s="69">
        <f t="shared" si="71"/>
        <v>16</v>
      </c>
      <c r="AI185" s="69">
        <f>COUNT(X170:X185)</f>
        <v>16</v>
      </c>
    </row>
    <row r="187" spans="1:35" x14ac:dyDescent="0.25">
      <c r="B187" s="35" t="s">
        <v>196</v>
      </c>
      <c r="D187" s="37">
        <f>AVERAGE(D2:D185)</f>
        <v>72.446195652173941</v>
      </c>
      <c r="E187" s="37">
        <f t="shared" ref="E187:F187" si="72">AVERAGE(E2:E185)</f>
        <v>49.831521739130437</v>
      </c>
      <c r="F187" s="37">
        <f t="shared" si="72"/>
        <v>90.748839129309758</v>
      </c>
      <c r="I187" s="37">
        <f>AVERAGE(I2:I185)</f>
        <v>70.675543478260863</v>
      </c>
      <c r="J187" s="37">
        <f t="shared" ref="J187:K187" si="73">AVERAGE(J2:J185)</f>
        <v>49.402173913043491</v>
      </c>
      <c r="K187" s="37">
        <f t="shared" si="73"/>
        <v>87.387375171195629</v>
      </c>
      <c r="N187" s="37">
        <f>AVERAGE(N2:N185)</f>
        <v>69.090760869565187</v>
      </c>
      <c r="O187" s="37">
        <f t="shared" ref="O187:P187" si="74">AVERAGE(O2:O185)</f>
        <v>49.009782608695637</v>
      </c>
      <c r="P187" s="37">
        <f t="shared" si="74"/>
        <v>83.714819455595091</v>
      </c>
      <c r="X187" s="37">
        <f>AVERAGE(X2:X185)</f>
        <v>261.85103375610038</v>
      </c>
      <c r="Y187" s="37"/>
      <c r="Z187" s="37"/>
    </row>
    <row r="188" spans="1:35" x14ac:dyDescent="0.25">
      <c r="B188" s="35" t="s">
        <v>63</v>
      </c>
      <c r="D188" s="37">
        <f>STDEV(D2:D185)</f>
        <v>2.9084551106919188</v>
      </c>
      <c r="E188" s="37">
        <f t="shared" ref="E188:F188" si="75">STDEV(E2:E185)</f>
        <v>1.6346941591809605</v>
      </c>
      <c r="F188" s="37">
        <f t="shared" si="75"/>
        <v>7.5710019388819196</v>
      </c>
      <c r="I188" s="37">
        <f>STDEV(I2:I185)</f>
        <v>2.6929374800249923</v>
      </c>
      <c r="J188" s="37">
        <f t="shared" ref="J188:K188" si="76">STDEV(J2:J185)</f>
        <v>3.6022906574175706</v>
      </c>
      <c r="K188" s="37">
        <f t="shared" si="76"/>
        <v>9.5529795853204167</v>
      </c>
      <c r="N188" s="37">
        <f>STDEV(N2:N185)</f>
        <v>2.9495894810021586</v>
      </c>
      <c r="O188" s="37">
        <f t="shared" ref="O188:P188" si="77">STDEV(O2:O185)</f>
        <v>1.7713913387185654</v>
      </c>
      <c r="P188" s="37">
        <f t="shared" si="77"/>
        <v>7.4521294170053931</v>
      </c>
      <c r="X188" s="37">
        <f>STDEV(X2:X185)</f>
        <v>20.688411466327398</v>
      </c>
      <c r="Y188" s="37"/>
      <c r="Z188" s="37"/>
    </row>
    <row r="189" spans="1:35" x14ac:dyDescent="0.25">
      <c r="B189" s="35" t="s">
        <v>64</v>
      </c>
      <c r="D189" s="37">
        <f>MIN(D2:D185)</f>
        <v>66.400000000000006</v>
      </c>
      <c r="E189" s="37">
        <f t="shared" ref="E189:F189" si="78">MIN(E2:E185)</f>
        <v>43.6</v>
      </c>
      <c r="F189" s="37">
        <f t="shared" si="78"/>
        <v>70.349301960000005</v>
      </c>
      <c r="I189" s="37">
        <f>MIN(I2:I185)</f>
        <v>65</v>
      </c>
      <c r="J189" s="37">
        <f t="shared" ref="J189:K189" si="79">MIN(J2:J185)</f>
        <v>4.5999999999999996</v>
      </c>
      <c r="K189" s="37">
        <f t="shared" si="79"/>
        <v>0.75111122999999991</v>
      </c>
      <c r="N189" s="37">
        <f>MIN(N2:N185)</f>
        <v>60.5</v>
      </c>
      <c r="O189" s="37">
        <f t="shared" ref="O189:P189" si="80">MIN(O2:O185)</f>
        <v>37.799999999999997</v>
      </c>
      <c r="P189" s="37">
        <f t="shared" si="80"/>
        <v>49.640044859999982</v>
      </c>
      <c r="X189" s="37">
        <f>MIN(X2:X185)</f>
        <v>166.80670774250001</v>
      </c>
      <c r="Y189" s="37"/>
      <c r="Z189" s="37"/>
    </row>
    <row r="190" spans="1:35" x14ac:dyDescent="0.25">
      <c r="B190" s="35" t="s">
        <v>65</v>
      </c>
      <c r="D190" s="37">
        <f>MAX(D2:D185)</f>
        <v>83</v>
      </c>
      <c r="E190" s="37">
        <f t="shared" ref="E190:F190" si="81">MAX(E2:E185)</f>
        <v>58.6</v>
      </c>
      <c r="F190" s="37">
        <f t="shared" si="81"/>
        <v>125.698217122</v>
      </c>
      <c r="I190" s="37">
        <f>MAX(I2:I185)</f>
        <v>81.099999999999994</v>
      </c>
      <c r="J190" s="37">
        <f t="shared" ref="J190:K190" si="82">MAX(J2:J185)</f>
        <v>52.8</v>
      </c>
      <c r="K190" s="37">
        <f t="shared" si="82"/>
        <v>111.26570783399997</v>
      </c>
      <c r="N190" s="37">
        <f>MAX(N2:N185)</f>
        <v>81</v>
      </c>
      <c r="O190" s="37">
        <f t="shared" ref="O190:P190" si="83">MAX(O2:O185)</f>
        <v>54</v>
      </c>
      <c r="P190" s="37">
        <f t="shared" si="83"/>
        <v>103.59139507199998</v>
      </c>
      <c r="X190" s="37">
        <f>MAX(X2:X185)</f>
        <v>317.05598967849994</v>
      </c>
      <c r="Y190" s="37"/>
      <c r="Z190" s="37"/>
    </row>
    <row r="191" spans="1:35" x14ac:dyDescent="0.25">
      <c r="B191" s="35" t="s">
        <v>66</v>
      </c>
      <c r="D191" s="69">
        <f>COUNT(D2:D185)</f>
        <v>184</v>
      </c>
      <c r="E191" s="69">
        <f t="shared" ref="E191:F191" si="84">COUNT(E2:E185)</f>
        <v>184</v>
      </c>
      <c r="F191" s="69">
        <f t="shared" si="84"/>
        <v>184</v>
      </c>
      <c r="I191" s="69">
        <f>COUNT(I2:I185)</f>
        <v>184</v>
      </c>
      <c r="J191" s="69">
        <f t="shared" ref="J191:K191" si="85">COUNT(J2:J185)</f>
        <v>184</v>
      </c>
      <c r="K191" s="69">
        <f t="shared" si="85"/>
        <v>184</v>
      </c>
      <c r="N191" s="69">
        <f>COUNT(N2:N185)</f>
        <v>184</v>
      </c>
      <c r="O191" s="69">
        <f t="shared" ref="O191:P191" si="86">COUNT(O2:O185)</f>
        <v>184</v>
      </c>
      <c r="P191" s="69">
        <f t="shared" si="86"/>
        <v>184</v>
      </c>
      <c r="X191" s="69">
        <f>COUNT(X2:X185)</f>
        <v>184</v>
      </c>
      <c r="Y191" s="69"/>
      <c r="Z191" s="69"/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65"/>
  <sheetViews>
    <sheetView topLeftCell="A26" workbookViewId="0">
      <selection activeCell="L61" sqref="L61"/>
    </sheetView>
  </sheetViews>
  <sheetFormatPr defaultRowHeight="15" x14ac:dyDescent="0.25"/>
  <sheetData>
    <row r="1" spans="1:24" x14ac:dyDescent="0.25">
      <c r="A1" t="s">
        <v>362</v>
      </c>
      <c r="B1" t="s">
        <v>360</v>
      </c>
      <c r="C1" t="s">
        <v>363</v>
      </c>
      <c r="D1" t="s">
        <v>364</v>
      </c>
      <c r="E1" t="s">
        <v>323</v>
      </c>
      <c r="F1" t="s">
        <v>365</v>
      </c>
      <c r="G1" t="s">
        <v>366</v>
      </c>
      <c r="H1" t="s">
        <v>367</v>
      </c>
      <c r="I1" t="s">
        <v>368</v>
      </c>
      <c r="J1" t="s">
        <v>369</v>
      </c>
      <c r="K1" t="s">
        <v>370</v>
      </c>
      <c r="L1" t="s">
        <v>371</v>
      </c>
      <c r="M1" t="s">
        <v>361</v>
      </c>
    </row>
    <row r="2" spans="1:24" x14ac:dyDescent="0.25">
      <c r="A2">
        <v>2003</v>
      </c>
      <c r="B2">
        <v>3</v>
      </c>
      <c r="C2">
        <v>75.3</v>
      </c>
      <c r="D2">
        <v>49.3</v>
      </c>
      <c r="E2">
        <f>0.5035*C2*D2*D2/1000</f>
        <v>92.148504139499977</v>
      </c>
      <c r="F2">
        <v>73.2</v>
      </c>
      <c r="G2">
        <v>50</v>
      </c>
      <c r="H2">
        <f t="shared" ref="H2:H60" si="0">0.5035*F2*G2*G2/1000</f>
        <v>92.140499999999989</v>
      </c>
      <c r="I2">
        <v>71.099999999999994</v>
      </c>
      <c r="J2">
        <v>48.6</v>
      </c>
      <c r="K2">
        <f t="shared" ref="K2:K60" si="1">0.5035*I2*J2*J2/1000</f>
        <v>84.555451745999989</v>
      </c>
      <c r="L2">
        <f>E2+H2+K2</f>
        <v>268.8444558855</v>
      </c>
      <c r="M2">
        <v>0.91763968383045402</v>
      </c>
    </row>
    <row r="3" spans="1:24" x14ac:dyDescent="0.25">
      <c r="A3">
        <v>2003</v>
      </c>
      <c r="B3">
        <v>5</v>
      </c>
      <c r="C3">
        <v>79.7</v>
      </c>
      <c r="D3">
        <v>52.1</v>
      </c>
      <c r="E3">
        <f t="shared" ref="E3:E60" si="2">0.5035*C3*D3*D3/1000</f>
        <v>108.9264231695</v>
      </c>
      <c r="F3">
        <v>73.099999999999994</v>
      </c>
      <c r="G3">
        <v>50.7</v>
      </c>
      <c r="H3">
        <f t="shared" si="0"/>
        <v>94.609069366499995</v>
      </c>
      <c r="I3">
        <v>76.599999999999994</v>
      </c>
      <c r="J3">
        <v>50.3</v>
      </c>
      <c r="K3">
        <f t="shared" si="1"/>
        <v>97.580764128999974</v>
      </c>
      <c r="L3">
        <f t="shared" ref="L3:L60" si="3">E3+H3+K3</f>
        <v>301.11625666499998</v>
      </c>
      <c r="M3">
        <v>0.95885747407657218</v>
      </c>
    </row>
    <row r="4" spans="1:24" x14ac:dyDescent="0.25">
      <c r="A4">
        <v>2003</v>
      </c>
      <c r="B4">
        <v>9</v>
      </c>
      <c r="C4">
        <v>71.2</v>
      </c>
      <c r="D4">
        <v>52.1</v>
      </c>
      <c r="E4">
        <f t="shared" si="2"/>
        <v>97.309426971999983</v>
      </c>
      <c r="F4">
        <v>72.599999999999994</v>
      </c>
      <c r="G4">
        <v>52</v>
      </c>
      <c r="H4">
        <f t="shared" si="0"/>
        <v>98.842286399999978</v>
      </c>
      <c r="I4">
        <v>70.5</v>
      </c>
      <c r="J4">
        <v>50.6</v>
      </c>
      <c r="K4">
        <f t="shared" si="1"/>
        <v>90.88445883</v>
      </c>
      <c r="L4">
        <f t="shared" si="3"/>
        <v>287.03617220199999</v>
      </c>
      <c r="M4">
        <v>0.92667514616748126</v>
      </c>
      <c r="N4" s="80"/>
      <c r="O4" s="80"/>
      <c r="P4" s="80"/>
      <c r="Q4" s="80"/>
      <c r="R4" s="80"/>
      <c r="S4" s="80"/>
      <c r="T4" s="80"/>
      <c r="U4" s="80"/>
      <c r="V4" s="80"/>
      <c r="W4" s="80"/>
      <c r="X4" s="80"/>
    </row>
    <row r="5" spans="1:24" x14ac:dyDescent="0.25">
      <c r="A5">
        <v>2003</v>
      </c>
      <c r="B5">
        <v>10</v>
      </c>
      <c r="C5">
        <v>71.599999999999994</v>
      </c>
      <c r="D5">
        <v>51.8</v>
      </c>
      <c r="E5">
        <f t="shared" si="2"/>
        <v>96.732411943999978</v>
      </c>
      <c r="F5">
        <v>71.7</v>
      </c>
      <c r="G5">
        <v>51.5</v>
      </c>
      <c r="H5">
        <f t="shared" si="0"/>
        <v>95.748744637499996</v>
      </c>
      <c r="I5">
        <v>71.5</v>
      </c>
      <c r="J5">
        <v>50.3</v>
      </c>
      <c r="K5">
        <f t="shared" si="1"/>
        <v>91.083872522499973</v>
      </c>
      <c r="L5">
        <f t="shared" si="3"/>
        <v>283.56502910399996</v>
      </c>
      <c r="M5">
        <v>0.94641859120306593</v>
      </c>
      <c r="N5" s="35"/>
      <c r="O5" s="37"/>
      <c r="P5" s="37"/>
      <c r="Q5" s="37"/>
      <c r="R5" s="37"/>
      <c r="S5" s="37"/>
      <c r="T5" s="37"/>
      <c r="U5" s="37"/>
      <c r="V5" s="37"/>
      <c r="W5" s="37"/>
      <c r="X5" s="37"/>
    </row>
    <row r="6" spans="1:24" x14ac:dyDescent="0.25">
      <c r="A6">
        <v>2003</v>
      </c>
      <c r="B6">
        <v>12</v>
      </c>
      <c r="C6">
        <v>72.8</v>
      </c>
      <c r="D6">
        <v>51.2</v>
      </c>
      <c r="E6">
        <f t="shared" si="2"/>
        <v>96.08835891199999</v>
      </c>
      <c r="F6">
        <v>70.7</v>
      </c>
      <c r="G6">
        <v>50.7</v>
      </c>
      <c r="H6">
        <f t="shared" si="0"/>
        <v>91.50288925049999</v>
      </c>
      <c r="I6">
        <v>72.5</v>
      </c>
      <c r="J6">
        <v>49.8</v>
      </c>
      <c r="K6">
        <f t="shared" si="1"/>
        <v>90.530760149999978</v>
      </c>
      <c r="L6">
        <f t="shared" si="3"/>
        <v>278.12200831249999</v>
      </c>
      <c r="M6">
        <v>0.96519172441966095</v>
      </c>
      <c r="N6" s="35"/>
      <c r="O6" s="37"/>
      <c r="P6" s="37"/>
      <c r="Q6" s="37"/>
      <c r="R6" s="37"/>
      <c r="S6" s="37"/>
      <c r="T6" s="37"/>
      <c r="U6" s="37"/>
      <c r="V6" s="37"/>
      <c r="W6" s="37"/>
      <c r="X6" s="37"/>
    </row>
    <row r="7" spans="1:24" x14ac:dyDescent="0.25">
      <c r="A7">
        <v>2003</v>
      </c>
      <c r="B7">
        <v>14</v>
      </c>
      <c r="C7">
        <v>72.099999999999994</v>
      </c>
      <c r="D7">
        <v>49.5</v>
      </c>
      <c r="E7">
        <f t="shared" si="2"/>
        <v>88.949833087499968</v>
      </c>
      <c r="F7">
        <v>72.5</v>
      </c>
      <c r="G7">
        <v>47.7</v>
      </c>
      <c r="H7">
        <f t="shared" si="0"/>
        <v>83.056617337500001</v>
      </c>
      <c r="I7">
        <v>70.5</v>
      </c>
      <c r="J7">
        <v>47.1</v>
      </c>
      <c r="K7">
        <f t="shared" si="1"/>
        <v>78.746345167499996</v>
      </c>
      <c r="L7">
        <f t="shared" si="3"/>
        <v>250.75279559249998</v>
      </c>
      <c r="M7">
        <v>0.91562083832240693</v>
      </c>
      <c r="N7" s="35"/>
      <c r="O7" s="37"/>
      <c r="P7" s="37"/>
      <c r="Q7" s="37"/>
      <c r="R7" s="37"/>
      <c r="S7" s="37"/>
      <c r="T7" s="37"/>
      <c r="U7" s="37"/>
      <c r="V7" s="37"/>
      <c r="W7" s="37"/>
      <c r="X7" s="37"/>
    </row>
    <row r="8" spans="1:24" x14ac:dyDescent="0.25">
      <c r="A8">
        <v>2003</v>
      </c>
      <c r="B8">
        <v>45</v>
      </c>
      <c r="C8">
        <v>72.3</v>
      </c>
      <c r="D8">
        <v>50.3</v>
      </c>
      <c r="E8">
        <f t="shared" si="2"/>
        <v>92.102992774499967</v>
      </c>
      <c r="F8">
        <v>71.599999999999994</v>
      </c>
      <c r="G8">
        <v>51.1</v>
      </c>
      <c r="H8">
        <f t="shared" si="0"/>
        <v>94.135687225999988</v>
      </c>
      <c r="I8">
        <v>69.400000000000006</v>
      </c>
      <c r="J8">
        <v>50.3</v>
      </c>
      <c r="K8">
        <f t="shared" si="1"/>
        <v>88.408681860999991</v>
      </c>
      <c r="L8">
        <f t="shared" si="3"/>
        <v>274.64736186149992</v>
      </c>
      <c r="M8">
        <v>0.94941267690216269</v>
      </c>
      <c r="N8" s="35"/>
      <c r="O8" s="37"/>
      <c r="P8" s="37"/>
      <c r="Q8" s="37"/>
      <c r="R8" s="37"/>
      <c r="S8" s="37"/>
      <c r="T8" s="37"/>
      <c r="U8" s="37"/>
      <c r="V8" s="37"/>
      <c r="W8" s="37"/>
      <c r="X8" s="37"/>
    </row>
    <row r="9" spans="1:24" x14ac:dyDescent="0.25">
      <c r="A9">
        <v>2003</v>
      </c>
      <c r="B9">
        <v>104</v>
      </c>
      <c r="C9">
        <v>73.5</v>
      </c>
      <c r="D9">
        <v>49.5</v>
      </c>
      <c r="E9">
        <f t="shared" si="2"/>
        <v>90.677014312499992</v>
      </c>
      <c r="F9">
        <v>73.400000000000006</v>
      </c>
      <c r="G9">
        <v>50.4</v>
      </c>
      <c r="H9">
        <f t="shared" si="0"/>
        <v>93.876439103999985</v>
      </c>
      <c r="I9">
        <v>70.400000000000006</v>
      </c>
      <c r="J9">
        <v>49.3</v>
      </c>
      <c r="K9">
        <f t="shared" si="1"/>
        <v>86.152120735999986</v>
      </c>
      <c r="L9">
        <f t="shared" si="3"/>
        <v>270.70557415249993</v>
      </c>
      <c r="M9">
        <v>0.93362783671754979</v>
      </c>
      <c r="N9" s="35"/>
      <c r="O9" s="69"/>
      <c r="P9" s="69"/>
      <c r="Q9" s="69"/>
      <c r="R9" s="69"/>
      <c r="S9" s="69"/>
      <c r="T9" s="69"/>
      <c r="U9" s="69"/>
      <c r="V9" s="69"/>
      <c r="W9" s="69"/>
      <c r="X9" s="69"/>
    </row>
    <row r="10" spans="1:24" x14ac:dyDescent="0.25">
      <c r="A10">
        <v>2004</v>
      </c>
      <c r="B10">
        <v>1</v>
      </c>
      <c r="C10">
        <v>72.099999999999994</v>
      </c>
      <c r="D10">
        <v>51.8</v>
      </c>
      <c r="E10">
        <f t="shared" si="2"/>
        <v>97.407917613999956</v>
      </c>
      <c r="F10">
        <v>73.599999999999994</v>
      </c>
      <c r="G10">
        <v>52.5</v>
      </c>
      <c r="H10">
        <f t="shared" si="0"/>
        <v>102.14000999999998</v>
      </c>
      <c r="I10">
        <v>70.5</v>
      </c>
      <c r="J10">
        <v>51.1</v>
      </c>
      <c r="K10">
        <f t="shared" si="1"/>
        <v>92.689468567500001</v>
      </c>
      <c r="L10">
        <f t="shared" si="3"/>
        <v>292.23739618149995</v>
      </c>
      <c r="M10">
        <v>0.92899454958806649</v>
      </c>
    </row>
    <row r="11" spans="1:24" x14ac:dyDescent="0.25">
      <c r="A11">
        <v>2004</v>
      </c>
      <c r="B11">
        <v>19</v>
      </c>
      <c r="C11">
        <v>71.2</v>
      </c>
      <c r="D11">
        <v>51</v>
      </c>
      <c r="E11">
        <f t="shared" si="2"/>
        <v>93.243769199999974</v>
      </c>
      <c r="F11">
        <v>74</v>
      </c>
      <c r="G11">
        <v>50.5</v>
      </c>
      <c r="H11">
        <f t="shared" si="0"/>
        <v>95.019764749999979</v>
      </c>
      <c r="I11">
        <v>69.599999999999994</v>
      </c>
      <c r="J11">
        <v>50.2</v>
      </c>
      <c r="K11">
        <f t="shared" si="1"/>
        <v>88.31127374399999</v>
      </c>
      <c r="L11">
        <f t="shared" si="3"/>
        <v>276.57480769399996</v>
      </c>
      <c r="M11">
        <v>0.93816653593100163</v>
      </c>
    </row>
    <row r="12" spans="1:24" x14ac:dyDescent="0.25">
      <c r="A12">
        <v>2004</v>
      </c>
      <c r="B12">
        <v>45</v>
      </c>
      <c r="C12">
        <v>79</v>
      </c>
      <c r="D12">
        <v>49</v>
      </c>
      <c r="E12">
        <f t="shared" si="2"/>
        <v>95.503376500000002</v>
      </c>
      <c r="F12">
        <v>76.3</v>
      </c>
      <c r="G12">
        <v>50.5</v>
      </c>
      <c r="H12">
        <f t="shared" si="0"/>
        <v>97.973081762499987</v>
      </c>
      <c r="I12">
        <v>76.400000000000006</v>
      </c>
      <c r="J12">
        <v>49.4</v>
      </c>
      <c r="K12">
        <f t="shared" si="1"/>
        <v>93.874304263999989</v>
      </c>
      <c r="L12">
        <f t="shared" si="3"/>
        <v>287.35076252649998</v>
      </c>
      <c r="M12">
        <v>0.97039510757051028</v>
      </c>
    </row>
    <row r="13" spans="1:24" x14ac:dyDescent="0.25">
      <c r="A13">
        <v>2004</v>
      </c>
      <c r="B13">
        <v>74</v>
      </c>
      <c r="C13">
        <v>69</v>
      </c>
      <c r="D13">
        <v>44.5</v>
      </c>
      <c r="E13">
        <f t="shared" si="2"/>
        <v>68.796855374999978</v>
      </c>
      <c r="F13">
        <v>69.900000000000006</v>
      </c>
      <c r="G13">
        <v>46.5</v>
      </c>
      <c r="H13">
        <f t="shared" si="0"/>
        <v>76.099631962499984</v>
      </c>
      <c r="I13">
        <v>69.7</v>
      </c>
      <c r="J13">
        <v>46.5</v>
      </c>
      <c r="K13">
        <f t="shared" si="1"/>
        <v>75.8818933875</v>
      </c>
      <c r="L13">
        <f t="shared" si="3"/>
        <v>220.77838072499998</v>
      </c>
      <c r="M13">
        <v>1.0473945197960828</v>
      </c>
    </row>
    <row r="14" spans="1:24" x14ac:dyDescent="0.25">
      <c r="A14">
        <v>2004</v>
      </c>
      <c r="B14">
        <v>75</v>
      </c>
      <c r="C14">
        <v>67.5</v>
      </c>
      <c r="D14">
        <v>47.9</v>
      </c>
      <c r="E14">
        <f t="shared" si="2"/>
        <v>77.97839186249999</v>
      </c>
      <c r="F14">
        <v>65.7</v>
      </c>
      <c r="G14">
        <v>46</v>
      </c>
      <c r="H14">
        <f t="shared" si="0"/>
        <v>69.997174199999989</v>
      </c>
      <c r="I14">
        <v>67.099999999999994</v>
      </c>
      <c r="J14">
        <v>44.2</v>
      </c>
      <c r="K14">
        <f t="shared" si="1"/>
        <v>66.003434353999992</v>
      </c>
      <c r="L14">
        <f t="shared" si="3"/>
        <v>213.97900041649996</v>
      </c>
      <c r="M14">
        <v>0.89208558021156448</v>
      </c>
    </row>
    <row r="15" spans="1:24" x14ac:dyDescent="0.25">
      <c r="A15">
        <v>2005</v>
      </c>
      <c r="B15">
        <v>3</v>
      </c>
      <c r="C15">
        <v>70.900000000000006</v>
      </c>
      <c r="D15">
        <v>48</v>
      </c>
      <c r="E15">
        <f t="shared" si="2"/>
        <v>82.248537599999992</v>
      </c>
      <c r="F15">
        <v>66.400000000000006</v>
      </c>
      <c r="G15">
        <v>48.5</v>
      </c>
      <c r="H15">
        <f t="shared" si="0"/>
        <v>78.641362900000004</v>
      </c>
      <c r="I15">
        <v>66.099999999999994</v>
      </c>
      <c r="J15">
        <v>47.3</v>
      </c>
      <c r="K15">
        <f t="shared" si="1"/>
        <v>74.460031541499973</v>
      </c>
      <c r="L15">
        <f t="shared" si="3"/>
        <v>235.34993204149998</v>
      </c>
      <c r="M15">
        <v>0.92560230704474777</v>
      </c>
    </row>
    <row r="16" spans="1:24" x14ac:dyDescent="0.25">
      <c r="A16">
        <v>2005</v>
      </c>
      <c r="B16">
        <v>8</v>
      </c>
      <c r="C16">
        <v>73.7</v>
      </c>
      <c r="D16">
        <v>51.2</v>
      </c>
      <c r="E16">
        <f t="shared" si="2"/>
        <v>97.276264448000006</v>
      </c>
      <c r="F16">
        <v>70.599999999999994</v>
      </c>
      <c r="G16">
        <v>51.4</v>
      </c>
      <c r="H16">
        <f t="shared" si="0"/>
        <v>93.914016315999973</v>
      </c>
      <c r="K16">
        <f t="shared" si="1"/>
        <v>0</v>
      </c>
      <c r="L16">
        <f t="shared" si="3"/>
        <v>191.19028076399997</v>
      </c>
    </row>
    <row r="17" spans="1:24" x14ac:dyDescent="0.25">
      <c r="A17">
        <v>2005</v>
      </c>
      <c r="B17">
        <v>30</v>
      </c>
      <c r="C17">
        <v>72.5</v>
      </c>
      <c r="D17">
        <v>50.1</v>
      </c>
      <c r="E17">
        <f t="shared" si="2"/>
        <v>91.624777537500009</v>
      </c>
      <c r="F17">
        <v>71.599999999999994</v>
      </c>
      <c r="G17">
        <v>49.7</v>
      </c>
      <c r="H17">
        <f t="shared" si="0"/>
        <v>89.04822655400001</v>
      </c>
      <c r="I17">
        <v>71.400000000000006</v>
      </c>
      <c r="J17">
        <v>48.7</v>
      </c>
      <c r="K17">
        <f t="shared" si="1"/>
        <v>85.262018331000007</v>
      </c>
      <c r="L17">
        <f t="shared" si="3"/>
        <v>265.93502242250003</v>
      </c>
      <c r="M17">
        <v>0.94382687396751241</v>
      </c>
    </row>
    <row r="18" spans="1:24" x14ac:dyDescent="0.25">
      <c r="A18">
        <v>2005</v>
      </c>
      <c r="B18">
        <v>33</v>
      </c>
      <c r="C18">
        <v>73.3</v>
      </c>
      <c r="D18">
        <v>51.3</v>
      </c>
      <c r="E18">
        <f t="shared" si="2"/>
        <v>97.12659856949999</v>
      </c>
      <c r="F18">
        <v>73.7</v>
      </c>
      <c r="G18">
        <v>50.4</v>
      </c>
      <c r="H18">
        <f t="shared" si="0"/>
        <v>94.260130271999984</v>
      </c>
      <c r="I18">
        <v>76.900000000000006</v>
      </c>
      <c r="J18">
        <v>50.6</v>
      </c>
      <c r="K18">
        <f t="shared" si="1"/>
        <v>99.134962894000012</v>
      </c>
      <c r="L18">
        <f t="shared" si="3"/>
        <v>290.52169173549999</v>
      </c>
      <c r="M18">
        <v>1.0359648601978066</v>
      </c>
    </row>
    <row r="19" spans="1:24" x14ac:dyDescent="0.25">
      <c r="A19">
        <v>2005</v>
      </c>
      <c r="B19">
        <v>74</v>
      </c>
      <c r="C19">
        <v>69.5</v>
      </c>
      <c r="D19">
        <v>51.5</v>
      </c>
      <c r="E19">
        <f t="shared" si="2"/>
        <v>92.810847312499988</v>
      </c>
      <c r="F19">
        <v>73</v>
      </c>
      <c r="G19">
        <v>51.9</v>
      </c>
      <c r="H19">
        <f t="shared" si="0"/>
        <v>99.004982354999981</v>
      </c>
      <c r="I19">
        <v>73.5</v>
      </c>
      <c r="J19">
        <v>52.4</v>
      </c>
      <c r="K19">
        <f t="shared" si="1"/>
        <v>101.61302676</v>
      </c>
      <c r="L19">
        <f t="shared" si="3"/>
        <v>293.42885642749997</v>
      </c>
      <c r="M19">
        <v>1.0594853087582963</v>
      </c>
    </row>
    <row r="20" spans="1:24" x14ac:dyDescent="0.25">
      <c r="A20">
        <v>2005</v>
      </c>
      <c r="B20">
        <v>84</v>
      </c>
      <c r="C20">
        <v>71.2</v>
      </c>
      <c r="D20">
        <v>50.9</v>
      </c>
      <c r="E20">
        <f t="shared" si="2"/>
        <v>92.878465851999977</v>
      </c>
      <c r="F20">
        <v>71.599999999999994</v>
      </c>
      <c r="G20">
        <v>50</v>
      </c>
      <c r="H20">
        <f t="shared" si="0"/>
        <v>90.126499999999979</v>
      </c>
      <c r="I20">
        <v>69</v>
      </c>
      <c r="J20">
        <v>48.8</v>
      </c>
      <c r="K20">
        <f t="shared" si="1"/>
        <v>82.734797759999992</v>
      </c>
      <c r="L20">
        <f t="shared" si="3"/>
        <v>265.73976361199993</v>
      </c>
      <c r="M20">
        <v>0.90418090432485176</v>
      </c>
    </row>
    <row r="21" spans="1:24" x14ac:dyDescent="0.25">
      <c r="A21">
        <v>2005</v>
      </c>
      <c r="B21">
        <v>89</v>
      </c>
      <c r="C21">
        <v>69.5</v>
      </c>
      <c r="D21">
        <v>49.4</v>
      </c>
      <c r="E21">
        <f t="shared" si="2"/>
        <v>85.396127569999976</v>
      </c>
      <c r="F21">
        <v>66.2</v>
      </c>
      <c r="G21">
        <v>49.4</v>
      </c>
      <c r="H21">
        <f t="shared" si="0"/>
        <v>81.34134741199999</v>
      </c>
      <c r="I21">
        <v>65</v>
      </c>
      <c r="J21">
        <v>48.4</v>
      </c>
      <c r="K21">
        <f t="shared" si="1"/>
        <v>76.666132400000009</v>
      </c>
      <c r="L21">
        <f t="shared" si="3"/>
        <v>243.40360738199999</v>
      </c>
      <c r="M21">
        <v>0.91960289560911757</v>
      </c>
    </row>
    <row r="22" spans="1:24" x14ac:dyDescent="0.25">
      <c r="A22">
        <v>2005</v>
      </c>
      <c r="B22">
        <v>99</v>
      </c>
      <c r="C22">
        <v>69</v>
      </c>
      <c r="D22">
        <v>49.6</v>
      </c>
      <c r="E22">
        <f t="shared" si="2"/>
        <v>85.469648639999988</v>
      </c>
      <c r="F22">
        <v>67</v>
      </c>
      <c r="G22">
        <v>49.8</v>
      </c>
      <c r="H22">
        <f t="shared" si="0"/>
        <v>83.662909379999988</v>
      </c>
      <c r="I22">
        <v>69</v>
      </c>
      <c r="J22">
        <v>49.3</v>
      </c>
      <c r="K22">
        <f t="shared" si="1"/>
        <v>84.438868334999981</v>
      </c>
      <c r="L22">
        <f t="shared" si="3"/>
        <v>253.57142635499997</v>
      </c>
      <c r="M22">
        <v>0.99849336311717185</v>
      </c>
    </row>
    <row r="23" spans="1:24" x14ac:dyDescent="0.25">
      <c r="A23">
        <v>2006</v>
      </c>
      <c r="B23">
        <v>8</v>
      </c>
      <c r="C23">
        <v>70.900000000000006</v>
      </c>
      <c r="D23">
        <v>48.4</v>
      </c>
      <c r="E23">
        <f t="shared" si="2"/>
        <v>83.625058263999989</v>
      </c>
      <c r="F23">
        <v>72.5</v>
      </c>
      <c r="G23">
        <v>49.4</v>
      </c>
      <c r="H23">
        <f t="shared" si="0"/>
        <v>89.082291349999991</v>
      </c>
      <c r="I23">
        <v>70</v>
      </c>
      <c r="J23">
        <v>48.9</v>
      </c>
      <c r="K23">
        <f t="shared" si="1"/>
        <v>84.278196449999982</v>
      </c>
      <c r="L23">
        <f t="shared" si="3"/>
        <v>256.98554606399995</v>
      </c>
      <c r="M23">
        <v>0.97596537308182096</v>
      </c>
    </row>
    <row r="24" spans="1:24" x14ac:dyDescent="0.25">
      <c r="A24">
        <v>2006</v>
      </c>
      <c r="B24">
        <v>9</v>
      </c>
      <c r="C24">
        <v>70.8</v>
      </c>
      <c r="D24">
        <v>49.6</v>
      </c>
      <c r="E24">
        <f t="shared" si="2"/>
        <v>87.699291647999999</v>
      </c>
      <c r="F24">
        <v>74.8</v>
      </c>
      <c r="G24">
        <v>50.4</v>
      </c>
      <c r="H24">
        <f t="shared" si="0"/>
        <v>95.666997887999969</v>
      </c>
      <c r="I24">
        <v>71.3</v>
      </c>
      <c r="J24">
        <v>49.1</v>
      </c>
      <c r="K24">
        <f t="shared" si="1"/>
        <v>86.5469941355</v>
      </c>
      <c r="L24">
        <f t="shared" si="3"/>
        <v>269.91328367149993</v>
      </c>
      <c r="M24">
        <v>0.9439793361637322</v>
      </c>
    </row>
    <row r="25" spans="1:24" x14ac:dyDescent="0.25">
      <c r="A25">
        <v>2006</v>
      </c>
      <c r="B25">
        <v>10</v>
      </c>
      <c r="C25">
        <v>71.400000000000006</v>
      </c>
      <c r="D25">
        <v>51.2</v>
      </c>
      <c r="E25">
        <f t="shared" si="2"/>
        <v>94.240505855999999</v>
      </c>
      <c r="F25">
        <v>71.8</v>
      </c>
      <c r="G25">
        <v>51.4</v>
      </c>
      <c r="H25">
        <f t="shared" si="0"/>
        <v>95.510288547999963</v>
      </c>
      <c r="I25">
        <v>69.400000000000006</v>
      </c>
      <c r="J25">
        <v>49.4</v>
      </c>
      <c r="K25">
        <f t="shared" si="1"/>
        <v>85.273255444000014</v>
      </c>
      <c r="L25">
        <f t="shared" si="3"/>
        <v>275.024049848</v>
      </c>
      <c r="M25">
        <v>0.89879207843993514</v>
      </c>
    </row>
    <row r="26" spans="1:24" x14ac:dyDescent="0.25">
      <c r="A26">
        <v>2006</v>
      </c>
      <c r="B26">
        <v>28</v>
      </c>
      <c r="C26">
        <v>72.8</v>
      </c>
      <c r="D26">
        <v>50</v>
      </c>
      <c r="E26">
        <f t="shared" si="2"/>
        <v>91.636999999999986</v>
      </c>
      <c r="F26">
        <v>72.3</v>
      </c>
      <c r="G26">
        <v>50.6</v>
      </c>
      <c r="H26">
        <f t="shared" si="0"/>
        <v>93.204913097999992</v>
      </c>
      <c r="I26">
        <v>68.599999999999994</v>
      </c>
      <c r="J26">
        <v>49.6</v>
      </c>
      <c r="K26">
        <f t="shared" si="1"/>
        <v>84.974172415999988</v>
      </c>
      <c r="L26">
        <f t="shared" si="3"/>
        <v>269.81608551399995</v>
      </c>
      <c r="M26">
        <v>0.91942537265288038</v>
      </c>
    </row>
    <row r="27" spans="1:24" x14ac:dyDescent="0.25">
      <c r="A27">
        <v>2006</v>
      </c>
      <c r="B27">
        <v>31</v>
      </c>
      <c r="C27">
        <v>70.599999999999994</v>
      </c>
      <c r="D27">
        <v>50.8</v>
      </c>
      <c r="E27">
        <f t="shared" si="2"/>
        <v>91.734268143999969</v>
      </c>
      <c r="F27">
        <v>72.8</v>
      </c>
      <c r="G27">
        <v>49.9</v>
      </c>
      <c r="H27">
        <f t="shared" si="0"/>
        <v>91.27081854799998</v>
      </c>
      <c r="I27">
        <v>71</v>
      </c>
      <c r="J27">
        <v>48.1</v>
      </c>
      <c r="K27">
        <f t="shared" si="1"/>
        <v>82.708087084999974</v>
      </c>
      <c r="L27">
        <f t="shared" si="3"/>
        <v>265.71317377699995</v>
      </c>
      <c r="M27">
        <v>0.90388839545426214</v>
      </c>
      <c r="N27">
        <v>2006</v>
      </c>
      <c r="O27" t="s">
        <v>348</v>
      </c>
      <c r="R27" t="s">
        <v>349</v>
      </c>
      <c r="U27" t="s">
        <v>350</v>
      </c>
      <c r="X27" t="s">
        <v>351</v>
      </c>
    </row>
    <row r="28" spans="1:24" x14ac:dyDescent="0.25">
      <c r="A28">
        <v>2006</v>
      </c>
      <c r="B28">
        <v>32</v>
      </c>
      <c r="C28">
        <v>72.8</v>
      </c>
      <c r="D28">
        <v>51</v>
      </c>
      <c r="E28">
        <f t="shared" si="2"/>
        <v>95.339134799999982</v>
      </c>
      <c r="F28">
        <v>72.900000000000006</v>
      </c>
      <c r="G28">
        <v>51.8</v>
      </c>
      <c r="H28">
        <f t="shared" si="0"/>
        <v>98.488726685999978</v>
      </c>
      <c r="I28">
        <v>71.400000000000006</v>
      </c>
      <c r="J28">
        <v>51.5</v>
      </c>
      <c r="K28">
        <f t="shared" si="1"/>
        <v>95.348122275000009</v>
      </c>
      <c r="L28">
        <f t="shared" si="3"/>
        <v>289.175983761</v>
      </c>
      <c r="M28">
        <v>0.98384330863483127</v>
      </c>
      <c r="N28" s="80"/>
      <c r="O28" s="80" t="s">
        <v>109</v>
      </c>
      <c r="P28" s="80" t="s">
        <v>108</v>
      </c>
      <c r="Q28" s="80" t="s">
        <v>110</v>
      </c>
      <c r="R28" s="80" t="s">
        <v>109</v>
      </c>
      <c r="S28" s="80" t="s">
        <v>108</v>
      </c>
      <c r="T28" s="80" t="s">
        <v>110</v>
      </c>
      <c r="U28" s="80" t="s">
        <v>109</v>
      </c>
      <c r="V28" s="80" t="s">
        <v>108</v>
      </c>
      <c r="W28" s="80" t="s">
        <v>110</v>
      </c>
      <c r="X28" s="80" t="s">
        <v>110</v>
      </c>
    </row>
    <row r="29" spans="1:24" x14ac:dyDescent="0.25">
      <c r="A29">
        <v>2006</v>
      </c>
      <c r="B29">
        <v>35</v>
      </c>
      <c r="C29">
        <v>72.099999999999994</v>
      </c>
      <c r="D29">
        <v>52.5</v>
      </c>
      <c r="E29">
        <f t="shared" si="2"/>
        <v>100.05835218749998</v>
      </c>
      <c r="F29">
        <v>69.8</v>
      </c>
      <c r="G29">
        <v>52.8</v>
      </c>
      <c r="H29">
        <f t="shared" si="0"/>
        <v>97.976685311999972</v>
      </c>
      <c r="I29">
        <v>69.099999999999994</v>
      </c>
      <c r="J29">
        <v>51.3</v>
      </c>
      <c r="K29">
        <f t="shared" si="1"/>
        <v>91.561363726499991</v>
      </c>
      <c r="L29">
        <f t="shared" si="3"/>
        <v>289.5964012259999</v>
      </c>
      <c r="M29">
        <v>0.92469862790549051</v>
      </c>
      <c r="N29" s="35" t="s">
        <v>196</v>
      </c>
      <c r="O29" s="37">
        <f t="shared" ref="O29:X29" si="4">AVERAGE(C23:C33)</f>
        <v>71.872727272727275</v>
      </c>
      <c r="P29" s="37">
        <f t="shared" si="4"/>
        <v>50.6</v>
      </c>
      <c r="Q29" s="37">
        <f t="shared" si="4"/>
        <v>93.055282418727273</v>
      </c>
      <c r="R29" s="37">
        <f t="shared" si="4"/>
        <v>72.100000000000009</v>
      </c>
      <c r="S29" s="37">
        <f t="shared" si="4"/>
        <v>50.846363636363641</v>
      </c>
      <c r="T29" s="37">
        <f t="shared" si="4"/>
        <v>94.14325543611541</v>
      </c>
      <c r="U29" s="37">
        <f t="shared" si="4"/>
        <v>69.900000000000006</v>
      </c>
      <c r="V29" s="37">
        <f t="shared" si="4"/>
        <v>49.654545454545456</v>
      </c>
      <c r="W29" s="37">
        <f t="shared" si="4"/>
        <v>87.090979014227258</v>
      </c>
      <c r="X29" s="37">
        <f t="shared" si="4"/>
        <v>274.28951686906998</v>
      </c>
    </row>
    <row r="30" spans="1:24" x14ac:dyDescent="0.25">
      <c r="A30">
        <v>2006</v>
      </c>
      <c r="B30">
        <v>42</v>
      </c>
      <c r="C30">
        <v>74.900000000000006</v>
      </c>
      <c r="D30">
        <v>51.8</v>
      </c>
      <c r="E30">
        <f t="shared" si="2"/>
        <v>101.19074936599999</v>
      </c>
      <c r="F30">
        <v>72</v>
      </c>
      <c r="G30">
        <v>52</v>
      </c>
      <c r="H30">
        <f t="shared" si="0"/>
        <v>98.025407999999999</v>
      </c>
      <c r="I30">
        <v>69.2</v>
      </c>
      <c r="J30">
        <v>49.8</v>
      </c>
      <c r="K30">
        <f t="shared" si="1"/>
        <v>86.410049687999987</v>
      </c>
      <c r="L30">
        <f t="shared" si="3"/>
        <v>285.62620705400002</v>
      </c>
      <c r="M30">
        <v>0.86750041593511329</v>
      </c>
      <c r="N30" s="35" t="s">
        <v>63</v>
      </c>
      <c r="O30" s="37">
        <f t="shared" ref="O30:X30" si="5">STDEV(C23:C33)</f>
        <v>3.805020606801206</v>
      </c>
      <c r="P30" s="37">
        <f t="shared" si="5"/>
        <v>1.9162463307205577</v>
      </c>
      <c r="Q30" s="37">
        <f t="shared" si="5"/>
        <v>11.716704737517828</v>
      </c>
      <c r="R30" s="37">
        <f t="shared" si="5"/>
        <v>4.006494727314637</v>
      </c>
      <c r="S30" s="37">
        <f t="shared" si="5"/>
        <v>1.6387328807787598</v>
      </c>
      <c r="T30" s="37">
        <f t="shared" si="5"/>
        <v>10.306195653092322</v>
      </c>
      <c r="U30" s="37">
        <f t="shared" si="5"/>
        <v>3.6502054736685725</v>
      </c>
      <c r="V30" s="37">
        <f t="shared" si="5"/>
        <v>1.735144741146188</v>
      </c>
      <c r="W30" s="37">
        <f t="shared" si="5"/>
        <v>10.264980012007994</v>
      </c>
      <c r="X30" s="37">
        <f t="shared" si="5"/>
        <v>31.691810957087128</v>
      </c>
    </row>
    <row r="31" spans="1:24" x14ac:dyDescent="0.25">
      <c r="A31">
        <v>2006</v>
      </c>
      <c r="B31">
        <v>43</v>
      </c>
      <c r="C31">
        <v>64.400000000000006</v>
      </c>
      <c r="D31">
        <v>48.5</v>
      </c>
      <c r="E31">
        <f t="shared" si="2"/>
        <v>76.272647149999983</v>
      </c>
      <c r="F31">
        <v>64.2</v>
      </c>
      <c r="G31">
        <v>48.21</v>
      </c>
      <c r="H31">
        <f t="shared" si="0"/>
        <v>75.129200271270008</v>
      </c>
      <c r="I31">
        <v>63.1</v>
      </c>
      <c r="J31">
        <v>47.7</v>
      </c>
      <c r="K31">
        <f t="shared" si="1"/>
        <v>72.287897296500006</v>
      </c>
      <c r="L31">
        <f t="shared" si="3"/>
        <v>223.68974471777</v>
      </c>
      <c r="M31">
        <v>0.95491433595736308</v>
      </c>
      <c r="N31" s="35" t="s">
        <v>64</v>
      </c>
      <c r="O31" s="37">
        <f t="shared" ref="O31:X31" si="6">MIN(C23:C33)</f>
        <v>64.400000000000006</v>
      </c>
      <c r="P31" s="37">
        <f t="shared" si="6"/>
        <v>48.3</v>
      </c>
      <c r="Q31" s="37">
        <f t="shared" si="6"/>
        <v>76.272647149999983</v>
      </c>
      <c r="R31" s="37">
        <f t="shared" si="6"/>
        <v>64.2</v>
      </c>
      <c r="S31" s="37">
        <f t="shared" si="6"/>
        <v>48.21</v>
      </c>
      <c r="T31" s="37">
        <f t="shared" si="6"/>
        <v>75.129200271270008</v>
      </c>
      <c r="U31" s="37">
        <f t="shared" si="6"/>
        <v>63.1</v>
      </c>
      <c r="V31" s="37">
        <f t="shared" si="6"/>
        <v>47.6</v>
      </c>
      <c r="W31" s="37">
        <f t="shared" si="6"/>
        <v>72.287897296500006</v>
      </c>
      <c r="X31" s="37">
        <f t="shared" si="6"/>
        <v>223.68974471777</v>
      </c>
    </row>
    <row r="32" spans="1:24" x14ac:dyDescent="0.25">
      <c r="A32">
        <v>2006</v>
      </c>
      <c r="B32">
        <v>46</v>
      </c>
      <c r="C32">
        <v>80.2</v>
      </c>
      <c r="D32">
        <v>54.5</v>
      </c>
      <c r="E32">
        <f t="shared" si="2"/>
        <v>119.940774175</v>
      </c>
      <c r="F32">
        <v>80.8</v>
      </c>
      <c r="G32">
        <v>53.6</v>
      </c>
      <c r="H32">
        <f t="shared" si="0"/>
        <v>116.88005708799999</v>
      </c>
      <c r="I32">
        <v>78.400000000000006</v>
      </c>
      <c r="J32">
        <v>53.2</v>
      </c>
      <c r="K32">
        <f t="shared" si="1"/>
        <v>111.72202585599999</v>
      </c>
      <c r="L32">
        <f t="shared" si="3"/>
        <v>348.54285711900002</v>
      </c>
      <c r="M32">
        <v>0.94351519045153376</v>
      </c>
      <c r="N32" s="35" t="s">
        <v>65</v>
      </c>
      <c r="O32" s="37">
        <f t="shared" ref="O32:X32" si="7">MAX(C23:C33)</f>
        <v>80.2</v>
      </c>
      <c r="P32" s="37">
        <f t="shared" si="7"/>
        <v>54.5</v>
      </c>
      <c r="Q32" s="37">
        <f t="shared" si="7"/>
        <v>119.940774175</v>
      </c>
      <c r="R32" s="37">
        <f t="shared" si="7"/>
        <v>80.8</v>
      </c>
      <c r="S32" s="37">
        <f t="shared" si="7"/>
        <v>53.6</v>
      </c>
      <c r="T32" s="37">
        <f t="shared" si="7"/>
        <v>116.88005708799999</v>
      </c>
      <c r="U32" s="37">
        <f t="shared" si="7"/>
        <v>78.400000000000006</v>
      </c>
      <c r="V32" s="37">
        <f t="shared" si="7"/>
        <v>53.2</v>
      </c>
      <c r="W32" s="37">
        <f t="shared" si="7"/>
        <v>111.72202585599999</v>
      </c>
      <c r="X32" s="37">
        <f t="shared" si="7"/>
        <v>348.54285711900002</v>
      </c>
    </row>
    <row r="33" spans="1:24" x14ac:dyDescent="0.25">
      <c r="A33">
        <v>2006</v>
      </c>
      <c r="B33">
        <v>54</v>
      </c>
      <c r="C33">
        <v>69.7</v>
      </c>
      <c r="D33">
        <v>48.3</v>
      </c>
      <c r="E33">
        <f t="shared" si="2"/>
        <v>81.870325015500001</v>
      </c>
      <c r="F33">
        <v>69.2</v>
      </c>
      <c r="G33">
        <v>49.2</v>
      </c>
      <c r="H33">
        <f t="shared" si="0"/>
        <v>84.340423008000002</v>
      </c>
      <c r="I33">
        <v>67.400000000000006</v>
      </c>
      <c r="J33">
        <v>47.6</v>
      </c>
      <c r="K33">
        <f t="shared" si="1"/>
        <v>76.89060478399999</v>
      </c>
      <c r="L33">
        <f t="shared" si="3"/>
        <v>243.10135280750001</v>
      </c>
      <c r="M33">
        <v>0.92521820277385047</v>
      </c>
      <c r="N33" s="35" t="s">
        <v>66</v>
      </c>
      <c r="O33" s="69">
        <f t="shared" ref="O33:X33" si="8">COUNT(C23:C33)</f>
        <v>11</v>
      </c>
      <c r="P33" s="69">
        <f t="shared" si="8"/>
        <v>11</v>
      </c>
      <c r="Q33" s="69">
        <f t="shared" si="8"/>
        <v>11</v>
      </c>
      <c r="R33" s="69">
        <f t="shared" si="8"/>
        <v>11</v>
      </c>
      <c r="S33" s="69">
        <f t="shared" si="8"/>
        <v>11</v>
      </c>
      <c r="T33" s="69">
        <f t="shared" si="8"/>
        <v>11</v>
      </c>
      <c r="U33" s="69">
        <f t="shared" si="8"/>
        <v>11</v>
      </c>
      <c r="V33" s="69">
        <f t="shared" si="8"/>
        <v>11</v>
      </c>
      <c r="W33" s="69">
        <f t="shared" si="8"/>
        <v>11</v>
      </c>
      <c r="X33" s="69">
        <f t="shared" si="8"/>
        <v>11</v>
      </c>
    </row>
    <row r="34" spans="1:24" x14ac:dyDescent="0.25">
      <c r="A34">
        <v>2007</v>
      </c>
      <c r="B34">
        <v>14</v>
      </c>
      <c r="C34">
        <v>73.3</v>
      </c>
      <c r="D34">
        <v>50.5</v>
      </c>
      <c r="E34">
        <f t="shared" si="2"/>
        <v>94.120929137499985</v>
      </c>
      <c r="F34">
        <v>73.900000000000006</v>
      </c>
      <c r="G34">
        <v>50.4</v>
      </c>
      <c r="H34">
        <f t="shared" si="0"/>
        <v>94.515924384000002</v>
      </c>
      <c r="I34">
        <v>69.900000000000006</v>
      </c>
      <c r="J34">
        <v>50.2</v>
      </c>
      <c r="K34">
        <f t="shared" si="1"/>
        <v>88.691925785999999</v>
      </c>
      <c r="L34">
        <f t="shared" si="3"/>
        <v>277.32877930749999</v>
      </c>
      <c r="M34">
        <v>0.94034568675512076</v>
      </c>
      <c r="N34">
        <v>2007</v>
      </c>
      <c r="O34" t="s">
        <v>348</v>
      </c>
      <c r="R34" t="s">
        <v>349</v>
      </c>
      <c r="U34" t="s">
        <v>350</v>
      </c>
      <c r="X34" t="s">
        <v>351</v>
      </c>
    </row>
    <row r="35" spans="1:24" x14ac:dyDescent="0.25">
      <c r="A35">
        <v>2007</v>
      </c>
      <c r="B35">
        <v>27</v>
      </c>
      <c r="C35">
        <v>70.7</v>
      </c>
      <c r="D35">
        <v>49.9</v>
      </c>
      <c r="E35">
        <f t="shared" si="2"/>
        <v>88.638006474499988</v>
      </c>
      <c r="F35">
        <v>73.099999999999994</v>
      </c>
      <c r="G35">
        <v>49.9</v>
      </c>
      <c r="H35">
        <f t="shared" si="0"/>
        <v>91.646934558499964</v>
      </c>
      <c r="I35">
        <v>67.900000000000006</v>
      </c>
      <c r="J35">
        <v>48.6</v>
      </c>
      <c r="K35">
        <f t="shared" si="1"/>
        <v>80.749861794000012</v>
      </c>
      <c r="L35">
        <f t="shared" si="3"/>
        <v>261.03480282699996</v>
      </c>
      <c r="M35">
        <v>0.8958026259022851</v>
      </c>
      <c r="N35" s="80"/>
      <c r="O35" s="80" t="s">
        <v>109</v>
      </c>
      <c r="P35" s="80" t="s">
        <v>108</v>
      </c>
      <c r="Q35" s="80" t="s">
        <v>110</v>
      </c>
      <c r="R35" s="80" t="s">
        <v>109</v>
      </c>
      <c r="S35" s="80" t="s">
        <v>108</v>
      </c>
      <c r="T35" s="80" t="s">
        <v>110</v>
      </c>
      <c r="U35" s="80" t="s">
        <v>109</v>
      </c>
      <c r="V35" s="80" t="s">
        <v>108</v>
      </c>
      <c r="W35" s="80" t="s">
        <v>110</v>
      </c>
      <c r="X35" s="80" t="s">
        <v>110</v>
      </c>
    </row>
    <row r="36" spans="1:24" x14ac:dyDescent="0.25">
      <c r="A36">
        <v>2007</v>
      </c>
      <c r="B36">
        <v>30</v>
      </c>
      <c r="C36">
        <v>71.3</v>
      </c>
      <c r="D36">
        <v>52.5</v>
      </c>
      <c r="E36">
        <f t="shared" si="2"/>
        <v>98.948134687500001</v>
      </c>
      <c r="F36">
        <v>71.099999999999994</v>
      </c>
      <c r="G36">
        <v>52.1</v>
      </c>
      <c r="H36">
        <f t="shared" si="0"/>
        <v>97.172756428499994</v>
      </c>
      <c r="I36">
        <v>75</v>
      </c>
      <c r="J36">
        <v>50.5</v>
      </c>
      <c r="K36">
        <f t="shared" si="1"/>
        <v>96.303815624999984</v>
      </c>
      <c r="L36">
        <f t="shared" si="3"/>
        <v>292.42470674099997</v>
      </c>
      <c r="M36">
        <v>0.98208625381004411</v>
      </c>
      <c r="N36" s="35" t="s">
        <v>196</v>
      </c>
      <c r="O36" s="37">
        <f>AVERAGE(C34:C38)</f>
        <v>73.22</v>
      </c>
      <c r="P36" s="37">
        <f t="shared" ref="P36:X36" si="9">AVERAGE(D34:D38)</f>
        <v>51.620000000000005</v>
      </c>
      <c r="Q36" s="37">
        <f t="shared" si="9"/>
        <v>98.612313077099998</v>
      </c>
      <c r="R36" s="37">
        <f t="shared" si="9"/>
        <v>74</v>
      </c>
      <c r="S36" s="37">
        <f t="shared" si="9"/>
        <v>51.44</v>
      </c>
      <c r="T36" s="37">
        <f t="shared" si="9"/>
        <v>98.807574002300001</v>
      </c>
      <c r="U36" s="37">
        <f t="shared" si="9"/>
        <v>71.300000000000011</v>
      </c>
      <c r="V36" s="37">
        <f t="shared" si="9"/>
        <v>50.5</v>
      </c>
      <c r="W36" s="37">
        <f t="shared" si="9"/>
        <v>91.784800511699999</v>
      </c>
      <c r="X36" s="37">
        <f t="shared" si="9"/>
        <v>289.20468759109991</v>
      </c>
    </row>
    <row r="37" spans="1:24" x14ac:dyDescent="0.25">
      <c r="A37">
        <v>2007</v>
      </c>
      <c r="B37">
        <v>38</v>
      </c>
      <c r="C37">
        <v>80.400000000000006</v>
      </c>
      <c r="D37">
        <v>54.5</v>
      </c>
      <c r="E37">
        <f t="shared" si="2"/>
        <v>120.23987835</v>
      </c>
      <c r="F37">
        <v>81.2</v>
      </c>
      <c r="G37">
        <v>53.5</v>
      </c>
      <c r="H37">
        <f t="shared" si="0"/>
        <v>117.02080145000001</v>
      </c>
      <c r="I37">
        <v>74.900000000000006</v>
      </c>
      <c r="J37">
        <v>52.9</v>
      </c>
      <c r="K37">
        <f t="shared" si="1"/>
        <v>105.5340576815</v>
      </c>
      <c r="L37">
        <f t="shared" si="3"/>
        <v>342.79473748149996</v>
      </c>
      <c r="M37">
        <v>0.88960427636353767</v>
      </c>
      <c r="N37" s="35" t="s">
        <v>63</v>
      </c>
      <c r="O37" s="37">
        <f>STDEV(C34:C38)</f>
        <v>4.1697721760307251</v>
      </c>
      <c r="P37" s="37">
        <f t="shared" ref="P37:X37" si="10">STDEV(D34:D38)</f>
        <v>1.8793615937333614</v>
      </c>
      <c r="Q37" s="37">
        <f t="shared" si="10"/>
        <v>12.686007331962943</v>
      </c>
      <c r="R37" s="37">
        <f t="shared" si="10"/>
        <v>4.2414620120897011</v>
      </c>
      <c r="S37" s="37">
        <f t="shared" si="10"/>
        <v>1.4275853739794346</v>
      </c>
      <c r="T37" s="37">
        <f t="shared" si="10"/>
        <v>10.372613108913141</v>
      </c>
      <c r="U37" s="37">
        <f t="shared" si="10"/>
        <v>3.4066112193791649</v>
      </c>
      <c r="V37" s="37">
        <f t="shared" si="10"/>
        <v>1.5411035007422431</v>
      </c>
      <c r="W37" s="37">
        <f t="shared" si="10"/>
        <v>9.4596870494093075</v>
      </c>
      <c r="X37" s="37">
        <f t="shared" si="10"/>
        <v>32.007352769795332</v>
      </c>
    </row>
    <row r="38" spans="1:24" x14ac:dyDescent="0.25">
      <c r="A38">
        <v>2007</v>
      </c>
      <c r="B38">
        <v>94</v>
      </c>
      <c r="C38">
        <v>70.400000000000006</v>
      </c>
      <c r="D38">
        <v>50.7</v>
      </c>
      <c r="E38">
        <f t="shared" si="2"/>
        <v>91.114616736000016</v>
      </c>
      <c r="F38">
        <v>70.7</v>
      </c>
      <c r="G38">
        <v>51.3</v>
      </c>
      <c r="H38">
        <f t="shared" si="0"/>
        <v>93.68145319049998</v>
      </c>
      <c r="I38">
        <v>68.8</v>
      </c>
      <c r="J38">
        <v>50.3</v>
      </c>
      <c r="K38">
        <f t="shared" si="1"/>
        <v>87.644341671999968</v>
      </c>
      <c r="L38">
        <f t="shared" si="3"/>
        <v>272.44041159849996</v>
      </c>
      <c r="M38">
        <v>0.94855200878307921</v>
      </c>
      <c r="N38" s="35" t="s">
        <v>64</v>
      </c>
      <c r="O38" s="37">
        <f>MIN(C34:C38)</f>
        <v>70.400000000000006</v>
      </c>
      <c r="P38" s="37">
        <f t="shared" ref="P38:X38" si="11">MIN(D34:D38)</f>
        <v>49.9</v>
      </c>
      <c r="Q38" s="37">
        <f t="shared" si="11"/>
        <v>88.638006474499988</v>
      </c>
      <c r="R38" s="37">
        <f t="shared" si="11"/>
        <v>70.7</v>
      </c>
      <c r="S38" s="37">
        <f t="shared" si="11"/>
        <v>49.9</v>
      </c>
      <c r="T38" s="37">
        <f t="shared" si="11"/>
        <v>91.646934558499964</v>
      </c>
      <c r="U38" s="37">
        <f t="shared" si="11"/>
        <v>67.900000000000006</v>
      </c>
      <c r="V38" s="37">
        <f t="shared" si="11"/>
        <v>48.6</v>
      </c>
      <c r="W38" s="37">
        <f t="shared" si="11"/>
        <v>80.749861794000012</v>
      </c>
      <c r="X38" s="37">
        <f t="shared" si="11"/>
        <v>261.03480282699996</v>
      </c>
    </row>
    <row r="39" spans="1:24" x14ac:dyDescent="0.25">
      <c r="A39">
        <v>2008</v>
      </c>
      <c r="B39">
        <v>10</v>
      </c>
      <c r="C39">
        <v>74</v>
      </c>
      <c r="D39">
        <v>51.1</v>
      </c>
      <c r="E39">
        <f t="shared" si="2"/>
        <v>97.291073389999994</v>
      </c>
      <c r="F39">
        <v>72.5</v>
      </c>
      <c r="G39">
        <v>51.1</v>
      </c>
      <c r="H39">
        <f t="shared" si="0"/>
        <v>95.318957037499985</v>
      </c>
      <c r="I39">
        <v>70.099999999999994</v>
      </c>
      <c r="J39">
        <v>49.4</v>
      </c>
      <c r="K39">
        <f t="shared" si="1"/>
        <v>86.133360325999973</v>
      </c>
      <c r="L39">
        <f t="shared" si="3"/>
        <v>278.74339075349997</v>
      </c>
      <c r="N39" s="35" t="s">
        <v>65</v>
      </c>
      <c r="O39" s="37">
        <f>MAX(C34:C38)</f>
        <v>80.400000000000006</v>
      </c>
      <c r="P39" s="37">
        <f t="shared" ref="P39:X39" si="12">MAX(D34:D38)</f>
        <v>54.5</v>
      </c>
      <c r="Q39" s="37">
        <f t="shared" si="12"/>
        <v>120.23987835</v>
      </c>
      <c r="R39" s="37">
        <f t="shared" si="12"/>
        <v>81.2</v>
      </c>
      <c r="S39" s="37">
        <f t="shared" si="12"/>
        <v>53.5</v>
      </c>
      <c r="T39" s="37">
        <f t="shared" si="12"/>
        <v>117.02080145000001</v>
      </c>
      <c r="U39" s="37">
        <f t="shared" si="12"/>
        <v>75</v>
      </c>
      <c r="V39" s="37">
        <f t="shared" si="12"/>
        <v>52.9</v>
      </c>
      <c r="W39" s="37">
        <f t="shared" si="12"/>
        <v>105.5340576815</v>
      </c>
      <c r="X39" s="37">
        <f t="shared" si="12"/>
        <v>342.79473748149996</v>
      </c>
    </row>
    <row r="40" spans="1:24" x14ac:dyDescent="0.25">
      <c r="A40">
        <v>2008</v>
      </c>
      <c r="B40">
        <v>33</v>
      </c>
      <c r="C40">
        <v>75.599999999999994</v>
      </c>
      <c r="D40">
        <v>50.4</v>
      </c>
      <c r="E40">
        <f t="shared" si="2"/>
        <v>96.690174335999984</v>
      </c>
      <c r="F40">
        <v>72.5</v>
      </c>
      <c r="G40">
        <v>49.8</v>
      </c>
      <c r="H40">
        <f t="shared" si="0"/>
        <v>90.530760149999978</v>
      </c>
      <c r="K40">
        <f t="shared" si="1"/>
        <v>0</v>
      </c>
      <c r="L40">
        <f t="shared" si="3"/>
        <v>187.22093448599998</v>
      </c>
      <c r="N40" s="35" t="s">
        <v>66</v>
      </c>
      <c r="O40" s="69">
        <f>COUNT(C34:C38)</f>
        <v>5</v>
      </c>
      <c r="P40" s="69">
        <f t="shared" ref="P40:X40" si="13">COUNT(D34:D38)</f>
        <v>5</v>
      </c>
      <c r="Q40" s="69">
        <f t="shared" si="13"/>
        <v>5</v>
      </c>
      <c r="R40" s="69">
        <f t="shared" si="13"/>
        <v>5</v>
      </c>
      <c r="S40" s="69">
        <f t="shared" si="13"/>
        <v>5</v>
      </c>
      <c r="T40" s="69">
        <f t="shared" si="13"/>
        <v>5</v>
      </c>
      <c r="U40" s="69">
        <f t="shared" si="13"/>
        <v>5</v>
      </c>
      <c r="V40" s="69">
        <f t="shared" si="13"/>
        <v>5</v>
      </c>
      <c r="W40" s="69">
        <f t="shared" si="13"/>
        <v>5</v>
      </c>
      <c r="X40" s="69">
        <f t="shared" si="13"/>
        <v>5</v>
      </c>
    </row>
    <row r="41" spans="1:24" x14ac:dyDescent="0.25">
      <c r="A41">
        <v>2008</v>
      </c>
      <c r="B41">
        <v>35</v>
      </c>
      <c r="C41">
        <v>69.2</v>
      </c>
      <c r="D41">
        <v>51.4</v>
      </c>
      <c r="E41">
        <f t="shared" si="2"/>
        <v>92.051698712000004</v>
      </c>
      <c r="F41">
        <v>67.8</v>
      </c>
      <c r="G41">
        <v>51.8</v>
      </c>
      <c r="H41">
        <f t="shared" si="0"/>
        <v>91.598568851999985</v>
      </c>
      <c r="I41">
        <v>68.8</v>
      </c>
      <c r="J41">
        <v>50.7</v>
      </c>
      <c r="K41">
        <f t="shared" si="1"/>
        <v>89.043829991999985</v>
      </c>
      <c r="L41">
        <f t="shared" si="3"/>
        <v>272.69409755599997</v>
      </c>
    </row>
    <row r="42" spans="1:24" x14ac:dyDescent="0.25">
      <c r="A42">
        <v>2008</v>
      </c>
      <c r="B42">
        <v>61</v>
      </c>
      <c r="C42">
        <v>72.3</v>
      </c>
      <c r="D42">
        <v>49.8</v>
      </c>
      <c r="E42">
        <f t="shared" si="2"/>
        <v>90.281020121999973</v>
      </c>
      <c r="F42">
        <v>70.900000000000006</v>
      </c>
      <c r="G42">
        <v>49.8</v>
      </c>
      <c r="H42">
        <f t="shared" si="0"/>
        <v>88.53283992599998</v>
      </c>
      <c r="I42">
        <v>70.3</v>
      </c>
      <c r="J42">
        <v>48.7</v>
      </c>
      <c r="K42">
        <f t="shared" si="1"/>
        <v>83.948457824499997</v>
      </c>
      <c r="L42">
        <f t="shared" si="3"/>
        <v>262.76231787249992</v>
      </c>
    </row>
    <row r="43" spans="1:24" x14ac:dyDescent="0.25">
      <c r="A43">
        <v>2008</v>
      </c>
      <c r="B43">
        <v>87</v>
      </c>
      <c r="C43">
        <v>74.099999999999994</v>
      </c>
      <c r="D43">
        <v>48.8</v>
      </c>
      <c r="E43">
        <f t="shared" si="2"/>
        <v>88.849978463999989</v>
      </c>
      <c r="F43">
        <v>75.599999999999994</v>
      </c>
      <c r="G43">
        <v>49</v>
      </c>
      <c r="H43">
        <f t="shared" si="0"/>
        <v>91.393104599999972</v>
      </c>
      <c r="I43">
        <v>73</v>
      </c>
      <c r="J43">
        <v>48</v>
      </c>
      <c r="K43">
        <f t="shared" si="1"/>
        <v>84.684671999999992</v>
      </c>
      <c r="L43">
        <f t="shared" si="3"/>
        <v>264.92775506399994</v>
      </c>
    </row>
    <row r="44" spans="1:24" x14ac:dyDescent="0.25">
      <c r="A44">
        <v>2008</v>
      </c>
      <c r="B44">
        <v>100</v>
      </c>
      <c r="C44">
        <v>75.5</v>
      </c>
      <c r="D44">
        <v>50.8</v>
      </c>
      <c r="E44">
        <f t="shared" si="2"/>
        <v>98.101094119999985</v>
      </c>
      <c r="F44">
        <v>75.900000000000006</v>
      </c>
      <c r="G44">
        <v>51</v>
      </c>
      <c r="H44">
        <f t="shared" si="0"/>
        <v>99.398905650000003</v>
      </c>
      <c r="I44">
        <v>74.099999999999994</v>
      </c>
      <c r="J44">
        <v>50.2</v>
      </c>
      <c r="K44">
        <f t="shared" si="1"/>
        <v>94.021054374000002</v>
      </c>
      <c r="L44">
        <f t="shared" si="3"/>
        <v>291.521054144</v>
      </c>
    </row>
    <row r="45" spans="1:24" x14ac:dyDescent="0.25">
      <c r="A45">
        <v>2008</v>
      </c>
      <c r="B45">
        <v>106</v>
      </c>
      <c r="C45">
        <v>74.599999999999994</v>
      </c>
      <c r="D45">
        <v>53.8</v>
      </c>
      <c r="E45">
        <f t="shared" si="2"/>
        <v>108.71835028399997</v>
      </c>
      <c r="F45">
        <v>79.7</v>
      </c>
      <c r="G45">
        <v>52.3</v>
      </c>
      <c r="H45">
        <f t="shared" si="0"/>
        <v>109.76431564549999</v>
      </c>
      <c r="I45">
        <v>75.900000000000006</v>
      </c>
      <c r="J45">
        <v>51.6</v>
      </c>
      <c r="K45">
        <f t="shared" si="1"/>
        <v>101.751461064</v>
      </c>
      <c r="L45">
        <f t="shared" si="3"/>
        <v>320.23412699349996</v>
      </c>
    </row>
    <row r="46" spans="1:24" x14ac:dyDescent="0.25">
      <c r="A46">
        <v>2009</v>
      </c>
      <c r="B46">
        <v>10</v>
      </c>
      <c r="C46">
        <v>71.2</v>
      </c>
      <c r="D46">
        <v>49.8</v>
      </c>
      <c r="E46">
        <f t="shared" si="2"/>
        <v>88.90744996799998</v>
      </c>
      <c r="F46">
        <v>70.400000000000006</v>
      </c>
      <c r="G46">
        <v>49.9</v>
      </c>
      <c r="H46">
        <f t="shared" si="0"/>
        <v>88.26189046399999</v>
      </c>
      <c r="I46">
        <v>66.7</v>
      </c>
      <c r="J46">
        <v>48.8</v>
      </c>
      <c r="K46">
        <f t="shared" si="1"/>
        <v>79.976971167999992</v>
      </c>
      <c r="L46">
        <f t="shared" si="3"/>
        <v>257.14631159999993</v>
      </c>
    </row>
    <row r="47" spans="1:24" x14ac:dyDescent="0.25">
      <c r="A47">
        <v>2009</v>
      </c>
      <c r="B47">
        <v>11</v>
      </c>
      <c r="C47">
        <v>69.7</v>
      </c>
      <c r="D47">
        <v>50.6</v>
      </c>
      <c r="E47">
        <f t="shared" si="2"/>
        <v>89.853145822000002</v>
      </c>
      <c r="F47">
        <v>69.099999999999994</v>
      </c>
      <c r="G47">
        <v>50.9</v>
      </c>
      <c r="H47">
        <f t="shared" si="0"/>
        <v>90.13907289849999</v>
      </c>
      <c r="I47">
        <v>68.5</v>
      </c>
      <c r="J47">
        <v>49.8</v>
      </c>
      <c r="K47">
        <f t="shared" si="1"/>
        <v>85.53595958999999</v>
      </c>
      <c r="L47">
        <f t="shared" si="3"/>
        <v>265.52817831049998</v>
      </c>
    </row>
    <row r="48" spans="1:24" x14ac:dyDescent="0.25">
      <c r="A48">
        <v>2009</v>
      </c>
      <c r="B48">
        <v>23</v>
      </c>
      <c r="C48">
        <v>73.8</v>
      </c>
      <c r="D48">
        <v>52.4</v>
      </c>
      <c r="E48">
        <f t="shared" si="2"/>
        <v>102.02777380799998</v>
      </c>
      <c r="F48">
        <v>73.2</v>
      </c>
      <c r="G48">
        <v>52.4</v>
      </c>
      <c r="H48">
        <f t="shared" si="0"/>
        <v>101.19827971199999</v>
      </c>
      <c r="I48">
        <v>70.900000000000006</v>
      </c>
      <c r="J48">
        <v>49.9</v>
      </c>
      <c r="K48">
        <f t="shared" si="1"/>
        <v>88.888750481499997</v>
      </c>
      <c r="L48">
        <f t="shared" si="3"/>
        <v>292.11480400149998</v>
      </c>
    </row>
    <row r="49" spans="1:24" x14ac:dyDescent="0.25">
      <c r="A49">
        <v>2009</v>
      </c>
      <c r="B49">
        <v>25</v>
      </c>
      <c r="C49">
        <v>74.099999999999994</v>
      </c>
      <c r="D49">
        <v>50.2</v>
      </c>
      <c r="E49">
        <f t="shared" si="2"/>
        <v>94.021054374000002</v>
      </c>
      <c r="F49">
        <v>73</v>
      </c>
      <c r="G49">
        <v>50.8</v>
      </c>
      <c r="H49">
        <f t="shared" si="0"/>
        <v>94.85271351999998</v>
      </c>
      <c r="I49">
        <v>72.7</v>
      </c>
      <c r="J49">
        <v>50.7</v>
      </c>
      <c r="K49">
        <f t="shared" si="1"/>
        <v>94.091372680500015</v>
      </c>
      <c r="L49">
        <f t="shared" si="3"/>
        <v>282.96514057449997</v>
      </c>
    </row>
    <row r="50" spans="1:24" x14ac:dyDescent="0.25">
      <c r="A50">
        <v>2009</v>
      </c>
      <c r="B50">
        <v>31</v>
      </c>
      <c r="C50">
        <v>78.900000000000006</v>
      </c>
      <c r="D50">
        <v>47.9</v>
      </c>
      <c r="E50">
        <f t="shared" si="2"/>
        <v>91.148075821500001</v>
      </c>
      <c r="F50">
        <v>80.099999999999994</v>
      </c>
      <c r="G50">
        <v>49.4</v>
      </c>
      <c r="H50">
        <f t="shared" si="0"/>
        <v>98.420572925999977</v>
      </c>
      <c r="I50">
        <v>75</v>
      </c>
      <c r="J50">
        <v>49.7</v>
      </c>
      <c r="K50">
        <f t="shared" si="1"/>
        <v>93.276773625000004</v>
      </c>
      <c r="L50">
        <f t="shared" si="3"/>
        <v>282.84542237250002</v>
      </c>
    </row>
    <row r="51" spans="1:24" x14ac:dyDescent="0.25">
      <c r="A51">
        <v>2009</v>
      </c>
      <c r="B51">
        <v>32</v>
      </c>
      <c r="C51">
        <v>71</v>
      </c>
      <c r="D51">
        <v>48.5</v>
      </c>
      <c r="E51">
        <f t="shared" si="2"/>
        <v>84.089409124999989</v>
      </c>
      <c r="F51">
        <v>70.5</v>
      </c>
      <c r="G51">
        <v>48.6</v>
      </c>
      <c r="H51">
        <f t="shared" si="0"/>
        <v>83.841903630000004</v>
      </c>
      <c r="I51">
        <v>70.400000000000006</v>
      </c>
      <c r="J51">
        <v>48.2</v>
      </c>
      <c r="K51">
        <f t="shared" si="1"/>
        <v>82.350494335999997</v>
      </c>
      <c r="L51">
        <f t="shared" si="3"/>
        <v>250.28180709099999</v>
      </c>
    </row>
    <row r="52" spans="1:24" x14ac:dyDescent="0.25">
      <c r="A52">
        <v>2009</v>
      </c>
      <c r="B52">
        <v>38</v>
      </c>
      <c r="C52">
        <v>73.2</v>
      </c>
      <c r="D52">
        <v>51</v>
      </c>
      <c r="E52">
        <f t="shared" si="2"/>
        <v>95.862976199999977</v>
      </c>
      <c r="F52">
        <v>70.3</v>
      </c>
      <c r="G52">
        <v>50.9</v>
      </c>
      <c r="H52">
        <f t="shared" si="0"/>
        <v>91.704440300499982</v>
      </c>
      <c r="I52">
        <v>71.5</v>
      </c>
      <c r="J52">
        <v>49</v>
      </c>
      <c r="K52">
        <f t="shared" si="1"/>
        <v>86.436600249999984</v>
      </c>
      <c r="L52">
        <f t="shared" si="3"/>
        <v>274.00401675049994</v>
      </c>
    </row>
    <row r="53" spans="1:24" x14ac:dyDescent="0.25">
      <c r="A53">
        <v>2009</v>
      </c>
      <c r="B53">
        <v>43</v>
      </c>
      <c r="C53">
        <v>73.3</v>
      </c>
      <c r="D53">
        <v>49.2</v>
      </c>
      <c r="E53">
        <f t="shared" si="2"/>
        <v>89.337471191999995</v>
      </c>
      <c r="F53">
        <v>70.5</v>
      </c>
      <c r="G53">
        <v>48.7</v>
      </c>
      <c r="H53">
        <f t="shared" si="0"/>
        <v>84.187287007500004</v>
      </c>
      <c r="I53">
        <v>69.3</v>
      </c>
      <c r="J53">
        <v>47.6</v>
      </c>
      <c r="K53">
        <f t="shared" si="1"/>
        <v>79.058144087999992</v>
      </c>
      <c r="L53">
        <f t="shared" si="3"/>
        <v>252.58290228750002</v>
      </c>
    </row>
    <row r="54" spans="1:24" x14ac:dyDescent="0.25">
      <c r="A54">
        <v>2009</v>
      </c>
      <c r="B54">
        <v>44</v>
      </c>
      <c r="C54">
        <v>70.2</v>
      </c>
      <c r="D54">
        <v>47.5</v>
      </c>
      <c r="E54">
        <f t="shared" si="2"/>
        <v>79.748735624999995</v>
      </c>
      <c r="F54">
        <v>72.7</v>
      </c>
      <c r="G54">
        <v>47.6</v>
      </c>
      <c r="H54">
        <f t="shared" si="0"/>
        <v>82.936898632000009</v>
      </c>
      <c r="I54">
        <v>70.900000000000006</v>
      </c>
      <c r="J54">
        <v>47.6</v>
      </c>
      <c r="K54">
        <f t="shared" si="1"/>
        <v>80.883440344000007</v>
      </c>
      <c r="L54">
        <f t="shared" si="3"/>
        <v>243.56907460100001</v>
      </c>
      <c r="N54">
        <v>2009</v>
      </c>
      <c r="O54" t="s">
        <v>348</v>
      </c>
      <c r="R54" t="s">
        <v>349</v>
      </c>
      <c r="U54" t="s">
        <v>350</v>
      </c>
      <c r="X54" t="s">
        <v>351</v>
      </c>
    </row>
    <row r="55" spans="1:24" x14ac:dyDescent="0.25">
      <c r="A55">
        <v>2009</v>
      </c>
      <c r="B55">
        <v>48</v>
      </c>
      <c r="C55">
        <v>72.3</v>
      </c>
      <c r="D55">
        <v>52.6</v>
      </c>
      <c r="E55">
        <f t="shared" si="2"/>
        <v>100.71850261799999</v>
      </c>
      <c r="F55">
        <v>72.5</v>
      </c>
      <c r="G55">
        <v>53</v>
      </c>
      <c r="H55">
        <f t="shared" si="0"/>
        <v>102.53903374999999</v>
      </c>
      <c r="I55">
        <v>71.599999999999994</v>
      </c>
      <c r="J55">
        <v>52.6</v>
      </c>
      <c r="K55">
        <f t="shared" si="1"/>
        <v>99.743358055999991</v>
      </c>
      <c r="L55">
        <f t="shared" si="3"/>
        <v>303.00089442399997</v>
      </c>
      <c r="N55" s="80"/>
      <c r="O55" s="80" t="s">
        <v>109</v>
      </c>
      <c r="P55" s="80" t="s">
        <v>108</v>
      </c>
      <c r="Q55" s="80" t="s">
        <v>110</v>
      </c>
      <c r="R55" s="80" t="s">
        <v>109</v>
      </c>
      <c r="S55" s="80" t="s">
        <v>108</v>
      </c>
      <c r="T55" s="80" t="s">
        <v>110</v>
      </c>
      <c r="U55" s="80" t="s">
        <v>109</v>
      </c>
      <c r="V55" s="80" t="s">
        <v>108</v>
      </c>
      <c r="W55" s="80" t="s">
        <v>110</v>
      </c>
      <c r="X55" s="80" t="s">
        <v>110</v>
      </c>
    </row>
    <row r="56" spans="1:24" x14ac:dyDescent="0.25">
      <c r="A56">
        <v>2009</v>
      </c>
      <c r="B56">
        <v>53</v>
      </c>
      <c r="C56">
        <v>70.2</v>
      </c>
      <c r="D56">
        <v>52.3</v>
      </c>
      <c r="E56">
        <f t="shared" si="2"/>
        <v>96.680739752999983</v>
      </c>
      <c r="F56">
        <v>74.599999999999994</v>
      </c>
      <c r="G56">
        <v>51.3</v>
      </c>
      <c r="H56">
        <f t="shared" si="0"/>
        <v>98.849171258999974</v>
      </c>
      <c r="I56">
        <v>71.3</v>
      </c>
      <c r="J56">
        <v>51</v>
      </c>
      <c r="K56">
        <f t="shared" si="1"/>
        <v>93.374729549999984</v>
      </c>
      <c r="L56">
        <f t="shared" si="3"/>
        <v>288.90464056199994</v>
      </c>
      <c r="N56" s="35" t="s">
        <v>196</v>
      </c>
      <c r="O56" s="37">
        <f>AVERAGE(C46:C60)</f>
        <v>72.319999999999993</v>
      </c>
      <c r="P56" s="37">
        <f t="shared" ref="P56:X56" si="14">AVERAGE(D46:D60)</f>
        <v>50.16</v>
      </c>
      <c r="Q56" s="37">
        <f t="shared" si="14"/>
        <v>91.664163690733332</v>
      </c>
      <c r="R56" s="37">
        <f t="shared" si="14"/>
        <v>72.113333333333316</v>
      </c>
      <c r="S56" s="37">
        <f t="shared" si="14"/>
        <v>50.36</v>
      </c>
      <c r="T56" s="37">
        <f t="shared" si="14"/>
        <v>92.149002906600018</v>
      </c>
      <c r="U56" s="37">
        <f t="shared" si="14"/>
        <v>71.153333333333336</v>
      </c>
      <c r="V56" s="37">
        <f t="shared" si="14"/>
        <v>49.413333333333334</v>
      </c>
      <c r="W56" s="37">
        <f t="shared" si="14"/>
        <v>87.552367259866671</v>
      </c>
      <c r="X56" s="37">
        <f t="shared" si="14"/>
        <v>271.36553385719998</v>
      </c>
    </row>
    <row r="57" spans="1:24" x14ac:dyDescent="0.25">
      <c r="A57">
        <v>2009</v>
      </c>
      <c r="B57">
        <v>58</v>
      </c>
      <c r="C57">
        <v>69.7</v>
      </c>
      <c r="D57">
        <v>51.5</v>
      </c>
      <c r="E57">
        <f t="shared" si="2"/>
        <v>93.077928887499993</v>
      </c>
      <c r="F57">
        <v>68.3</v>
      </c>
      <c r="G57">
        <v>51.8</v>
      </c>
      <c r="H57">
        <f t="shared" si="0"/>
        <v>92.274074521999978</v>
      </c>
      <c r="I57">
        <v>68.3</v>
      </c>
      <c r="J57">
        <v>50.9</v>
      </c>
      <c r="K57">
        <f t="shared" si="1"/>
        <v>89.095494630499985</v>
      </c>
      <c r="L57">
        <f t="shared" si="3"/>
        <v>274.44749803999991</v>
      </c>
      <c r="N57" s="35" t="s">
        <v>63</v>
      </c>
      <c r="O57" s="37">
        <f>STDEV(C46:C60)</f>
        <v>2.4971984302413768</v>
      </c>
      <c r="P57" s="37">
        <f t="shared" ref="P57:X57" si="15">STDEV(D46:D60)</f>
        <v>1.6247197560546514</v>
      </c>
      <c r="Q57" s="37">
        <f t="shared" si="15"/>
        <v>6.0412057927635914</v>
      </c>
      <c r="R57" s="37">
        <f t="shared" si="15"/>
        <v>2.8256141346785539</v>
      </c>
      <c r="S57" s="37">
        <f t="shared" si="15"/>
        <v>1.4979986648859194</v>
      </c>
      <c r="T57" s="37">
        <f t="shared" si="15"/>
        <v>6.3551840056123901</v>
      </c>
      <c r="U57" s="37">
        <f t="shared" si="15"/>
        <v>2.2828136356781505</v>
      </c>
      <c r="V57" s="37">
        <f t="shared" si="15"/>
        <v>1.5977066898109513</v>
      </c>
      <c r="W57" s="37">
        <f t="shared" si="15"/>
        <v>6.2221686422617459</v>
      </c>
      <c r="X57" s="37">
        <f t="shared" si="15"/>
        <v>17.561824072120743</v>
      </c>
    </row>
    <row r="58" spans="1:24" x14ac:dyDescent="0.25">
      <c r="A58">
        <v>2009</v>
      </c>
      <c r="B58">
        <v>82</v>
      </c>
      <c r="C58">
        <v>73.400000000000006</v>
      </c>
      <c r="D58">
        <v>50.7</v>
      </c>
      <c r="E58">
        <f t="shared" si="2"/>
        <v>94.997341880999997</v>
      </c>
      <c r="F58">
        <v>72.400000000000006</v>
      </c>
      <c r="G58">
        <v>50.9</v>
      </c>
      <c r="H58">
        <f t="shared" si="0"/>
        <v>94.443833253999998</v>
      </c>
      <c r="I58">
        <v>72.7</v>
      </c>
      <c r="J58">
        <v>50</v>
      </c>
      <c r="K58">
        <f t="shared" si="1"/>
        <v>91.511125000000007</v>
      </c>
      <c r="L58">
        <f t="shared" si="3"/>
        <v>280.95230013499997</v>
      </c>
      <c r="N58" s="35" t="s">
        <v>64</v>
      </c>
      <c r="O58" s="37">
        <f>MIN(C46:C60)</f>
        <v>69.7</v>
      </c>
      <c r="P58" s="37">
        <f t="shared" ref="P58:X58" si="16">MIN(D46:D60)</f>
        <v>47.5</v>
      </c>
      <c r="Q58" s="37">
        <f t="shared" si="16"/>
        <v>79.748735624999995</v>
      </c>
      <c r="R58" s="37">
        <f t="shared" si="16"/>
        <v>68.3</v>
      </c>
      <c r="S58" s="37">
        <f t="shared" si="16"/>
        <v>47.6</v>
      </c>
      <c r="T58" s="37">
        <f t="shared" si="16"/>
        <v>82.936898632000009</v>
      </c>
      <c r="U58" s="37">
        <f t="shared" si="16"/>
        <v>66.7</v>
      </c>
      <c r="V58" s="37">
        <f t="shared" si="16"/>
        <v>46.3</v>
      </c>
      <c r="W58" s="37">
        <f t="shared" si="16"/>
        <v>79.058144087999992</v>
      </c>
      <c r="X58" s="37">
        <f t="shared" si="16"/>
        <v>243.56907460100001</v>
      </c>
    </row>
    <row r="59" spans="1:24" x14ac:dyDescent="0.25">
      <c r="A59">
        <v>2009</v>
      </c>
      <c r="B59">
        <v>83</v>
      </c>
      <c r="C59">
        <v>74.099999999999994</v>
      </c>
      <c r="D59">
        <v>48.8</v>
      </c>
      <c r="E59">
        <f t="shared" si="2"/>
        <v>88.849978463999989</v>
      </c>
      <c r="F59">
        <v>73.5</v>
      </c>
      <c r="G59">
        <v>50.1</v>
      </c>
      <c r="H59">
        <f t="shared" si="0"/>
        <v>92.888567572500008</v>
      </c>
      <c r="I59">
        <v>73.3</v>
      </c>
      <c r="J59">
        <v>49.1</v>
      </c>
      <c r="K59">
        <f t="shared" si="1"/>
        <v>88.974679805500003</v>
      </c>
      <c r="L59">
        <f t="shared" si="3"/>
        <v>270.71322584199999</v>
      </c>
      <c r="N59" s="35" t="s">
        <v>65</v>
      </c>
      <c r="O59" s="37">
        <f>MAX(C46:C60)</f>
        <v>78.900000000000006</v>
      </c>
      <c r="P59" s="37">
        <f t="shared" ref="P59:X59" si="17">MAX(D46:D60)</f>
        <v>52.6</v>
      </c>
      <c r="Q59" s="37">
        <f t="shared" si="17"/>
        <v>102.02777380799998</v>
      </c>
      <c r="R59" s="37">
        <f t="shared" si="17"/>
        <v>80.099999999999994</v>
      </c>
      <c r="S59" s="37">
        <f t="shared" si="17"/>
        <v>53</v>
      </c>
      <c r="T59" s="37">
        <f t="shared" si="17"/>
        <v>102.53903374999999</v>
      </c>
      <c r="U59" s="37">
        <f t="shared" si="17"/>
        <v>75</v>
      </c>
      <c r="V59" s="37">
        <f t="shared" si="17"/>
        <v>52.6</v>
      </c>
      <c r="W59" s="37">
        <f t="shared" si="17"/>
        <v>99.743358055999991</v>
      </c>
      <c r="X59" s="37">
        <f t="shared" si="17"/>
        <v>303.00089442399997</v>
      </c>
    </row>
    <row r="60" spans="1:24" x14ac:dyDescent="0.25">
      <c r="A60">
        <v>2009</v>
      </c>
      <c r="B60">
        <v>100</v>
      </c>
      <c r="C60">
        <v>69.7</v>
      </c>
      <c r="D60">
        <v>49.4</v>
      </c>
      <c r="E60">
        <f t="shared" si="2"/>
        <v>85.641871821999999</v>
      </c>
      <c r="F60">
        <v>70.599999999999994</v>
      </c>
      <c r="G60">
        <v>49.1</v>
      </c>
      <c r="H60">
        <f t="shared" si="0"/>
        <v>85.697304150999983</v>
      </c>
      <c r="I60">
        <v>74.2</v>
      </c>
      <c r="J60">
        <v>46.3</v>
      </c>
      <c r="K60">
        <f t="shared" si="1"/>
        <v>80.087615292999985</v>
      </c>
      <c r="L60">
        <f t="shared" si="3"/>
        <v>251.42679126599995</v>
      </c>
      <c r="N60" s="35" t="s">
        <v>66</v>
      </c>
      <c r="O60" s="69">
        <f>COUNT(C46:C60)</f>
        <v>15</v>
      </c>
      <c r="P60" s="69">
        <f t="shared" ref="P60:X60" si="18">COUNT(D46:D60)</f>
        <v>15</v>
      </c>
      <c r="Q60" s="69">
        <f t="shared" si="18"/>
        <v>15</v>
      </c>
      <c r="R60" s="69">
        <f t="shared" si="18"/>
        <v>15</v>
      </c>
      <c r="S60" s="69">
        <f t="shared" si="18"/>
        <v>15</v>
      </c>
      <c r="T60" s="69">
        <f t="shared" si="18"/>
        <v>15</v>
      </c>
      <c r="U60" s="69">
        <f t="shared" si="18"/>
        <v>15</v>
      </c>
      <c r="V60" s="69">
        <f t="shared" si="18"/>
        <v>15</v>
      </c>
      <c r="W60" s="69">
        <f t="shared" si="18"/>
        <v>15</v>
      </c>
      <c r="X60" s="69">
        <f t="shared" si="18"/>
        <v>15</v>
      </c>
    </row>
    <row r="61" spans="1:24" x14ac:dyDescent="0.25">
      <c r="A61" s="35" t="s">
        <v>196</v>
      </c>
      <c r="C61" s="37">
        <f>AVERAGE(C2:C60)</f>
        <v>72.435593220338959</v>
      </c>
      <c r="D61" s="37">
        <f t="shared" ref="D61:L61" si="19">AVERAGE(D2:D60)</f>
        <v>50.427118644067811</v>
      </c>
      <c r="E61" s="37">
        <f t="shared" si="19"/>
        <v>92.954441697847471</v>
      </c>
      <c r="F61" s="37">
        <f t="shared" si="19"/>
        <v>72.171186440677957</v>
      </c>
      <c r="G61" s="37">
        <f t="shared" si="19"/>
        <v>50.473050847457642</v>
      </c>
      <c r="H61" s="37">
        <f t="shared" si="19"/>
        <v>92.771653329741866</v>
      </c>
      <c r="I61" s="37">
        <f t="shared" si="19"/>
        <v>70.905263157894765</v>
      </c>
      <c r="J61" s="37">
        <f t="shared" si="19"/>
        <v>49.503508771929823</v>
      </c>
      <c r="K61" s="37">
        <f t="shared" si="19"/>
        <v>84.725521757186442</v>
      </c>
      <c r="L61" s="37">
        <f t="shared" si="19"/>
        <v>270.45161678477569</v>
      </c>
    </row>
    <row r="62" spans="1:24" x14ac:dyDescent="0.25">
      <c r="A62" s="35" t="s">
        <v>63</v>
      </c>
      <c r="C62" s="37">
        <f>STDEV(C2:C60)</f>
        <v>3.019920226844572</v>
      </c>
      <c r="D62" s="37">
        <f t="shared" ref="D62:L62" si="20">STDEV(D2:D60)</f>
        <v>1.759685562475392</v>
      </c>
      <c r="E62" s="37">
        <f t="shared" si="20"/>
        <v>8.7748587616233564</v>
      </c>
      <c r="F62" s="37">
        <f t="shared" si="20"/>
        <v>3.3273190433688056</v>
      </c>
      <c r="G62" s="37">
        <f t="shared" si="20"/>
        <v>1.5679508417669044</v>
      </c>
      <c r="H62" s="37">
        <f t="shared" si="20"/>
        <v>8.4829118095162457</v>
      </c>
      <c r="I62" s="37">
        <f t="shared" si="20"/>
        <v>3.0022860963791045</v>
      </c>
      <c r="J62" s="37">
        <f t="shared" si="20"/>
        <v>1.6732095881313067</v>
      </c>
      <c r="K62" s="37">
        <f t="shared" si="20"/>
        <v>17.967156946706314</v>
      </c>
      <c r="L62" s="37">
        <f t="shared" si="20"/>
        <v>28.83319846952816</v>
      </c>
    </row>
    <row r="63" spans="1:24" x14ac:dyDescent="0.25">
      <c r="A63" s="35" t="s">
        <v>64</v>
      </c>
      <c r="C63" s="37">
        <f>MIN(C2:C60)</f>
        <v>64.400000000000006</v>
      </c>
      <c r="D63" s="37">
        <f t="shared" ref="D63:L63" si="21">MIN(D2:D60)</f>
        <v>44.5</v>
      </c>
      <c r="E63" s="37">
        <f t="shared" si="21"/>
        <v>68.796855374999978</v>
      </c>
      <c r="F63" s="37">
        <f t="shared" si="21"/>
        <v>64.2</v>
      </c>
      <c r="G63" s="37">
        <f t="shared" si="21"/>
        <v>46</v>
      </c>
      <c r="H63" s="37">
        <f t="shared" si="21"/>
        <v>69.997174199999989</v>
      </c>
      <c r="I63" s="37">
        <f t="shared" si="21"/>
        <v>63.1</v>
      </c>
      <c r="J63" s="37">
        <f t="shared" si="21"/>
        <v>44.2</v>
      </c>
      <c r="K63" s="37">
        <f t="shared" si="21"/>
        <v>0</v>
      </c>
      <c r="L63" s="37">
        <f t="shared" si="21"/>
        <v>187.22093448599998</v>
      </c>
    </row>
    <row r="64" spans="1:24" x14ac:dyDescent="0.25">
      <c r="A64" s="35" t="s">
        <v>65</v>
      </c>
      <c r="C64" s="37">
        <f>MAX(C2:C60)</f>
        <v>80.400000000000006</v>
      </c>
      <c r="D64" s="37">
        <f t="shared" ref="D64:L64" si="22">MAX(D2:D60)</f>
        <v>54.5</v>
      </c>
      <c r="E64" s="37">
        <f t="shared" si="22"/>
        <v>120.23987835</v>
      </c>
      <c r="F64" s="37">
        <f t="shared" si="22"/>
        <v>81.2</v>
      </c>
      <c r="G64" s="37">
        <f t="shared" si="22"/>
        <v>53.6</v>
      </c>
      <c r="H64" s="37">
        <f t="shared" si="22"/>
        <v>117.02080145000001</v>
      </c>
      <c r="I64" s="37">
        <f t="shared" si="22"/>
        <v>78.400000000000006</v>
      </c>
      <c r="J64" s="37">
        <f t="shared" si="22"/>
        <v>53.2</v>
      </c>
      <c r="K64" s="37">
        <f t="shared" si="22"/>
        <v>111.72202585599999</v>
      </c>
      <c r="L64" s="37">
        <f t="shared" si="22"/>
        <v>348.54285711900002</v>
      </c>
    </row>
    <row r="65" spans="1:12" x14ac:dyDescent="0.25">
      <c r="A65" s="35" t="s">
        <v>66</v>
      </c>
      <c r="C65" s="69">
        <f>COUNT(C2:C60)</f>
        <v>59</v>
      </c>
      <c r="D65" s="69">
        <f t="shared" ref="D65:L65" si="23">COUNT(D2:D60)</f>
        <v>59</v>
      </c>
      <c r="E65" s="69">
        <f t="shared" si="23"/>
        <v>59</v>
      </c>
      <c r="F65" s="69">
        <f t="shared" si="23"/>
        <v>59</v>
      </c>
      <c r="G65" s="69">
        <f t="shared" si="23"/>
        <v>59</v>
      </c>
      <c r="H65" s="69">
        <f t="shared" si="23"/>
        <v>59</v>
      </c>
      <c r="I65" s="69">
        <f t="shared" si="23"/>
        <v>57</v>
      </c>
      <c r="J65" s="69">
        <f t="shared" si="23"/>
        <v>57</v>
      </c>
      <c r="K65" s="69">
        <f t="shared" si="23"/>
        <v>59</v>
      </c>
      <c r="L65" s="69">
        <f t="shared" si="23"/>
        <v>59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107"/>
  <sheetViews>
    <sheetView tabSelected="1" topLeftCell="A10" workbookViewId="0">
      <selection activeCell="T27" sqref="T27"/>
    </sheetView>
  </sheetViews>
  <sheetFormatPr defaultRowHeight="15" x14ac:dyDescent="0.25"/>
  <cols>
    <col min="1" max="1" width="6.7109375" bestFit="1" customWidth="1"/>
    <col min="2" max="2" width="5.7109375" bestFit="1" customWidth="1"/>
    <col min="3" max="3" width="7.85546875" bestFit="1" customWidth="1"/>
    <col min="4" max="4" width="13.28515625" bestFit="1" customWidth="1"/>
    <col min="5" max="5" width="7.85546875" bestFit="1" customWidth="1"/>
    <col min="6" max="6" width="25.28515625" bestFit="1" customWidth="1"/>
    <col min="12" max="12" width="6.5703125" bestFit="1" customWidth="1"/>
    <col min="13" max="13" width="5.7109375" bestFit="1" customWidth="1"/>
    <col min="14" max="14" width="7.85546875" bestFit="1" customWidth="1"/>
    <col min="15" max="15" width="12.140625" customWidth="1"/>
    <col min="16" max="16" width="9.42578125" bestFit="1" customWidth="1"/>
    <col min="17" max="17" width="22.28515625" bestFit="1" customWidth="1"/>
    <col min="18" max="18" width="6.85546875" bestFit="1" customWidth="1"/>
  </cols>
  <sheetData>
    <row r="1" spans="1:21" x14ac:dyDescent="0.25">
      <c r="A1" s="82" t="s">
        <v>388</v>
      </c>
      <c r="B1" s="82" t="s">
        <v>389</v>
      </c>
      <c r="C1" s="82" t="s">
        <v>390</v>
      </c>
      <c r="D1" s="82" t="s">
        <v>405</v>
      </c>
      <c r="E1" s="82" t="s">
        <v>391</v>
      </c>
      <c r="F1" s="82" t="s">
        <v>392</v>
      </c>
      <c r="G1" s="82" t="s">
        <v>158</v>
      </c>
      <c r="H1" s="83"/>
      <c r="I1" s="83"/>
      <c r="L1" s="82" t="s">
        <v>388</v>
      </c>
      <c r="M1" s="82" t="s">
        <v>389</v>
      </c>
      <c r="N1" s="82" t="s">
        <v>390</v>
      </c>
      <c r="O1" s="82" t="s">
        <v>405</v>
      </c>
      <c r="P1" s="82" t="s">
        <v>391</v>
      </c>
      <c r="Q1" s="82" t="s">
        <v>392</v>
      </c>
      <c r="R1" s="82" t="s">
        <v>158</v>
      </c>
      <c r="S1" s="82"/>
      <c r="T1" s="82"/>
      <c r="U1" s="81"/>
    </row>
    <row r="2" spans="1:21" x14ac:dyDescent="0.25">
      <c r="A2" s="81">
        <v>2019</v>
      </c>
      <c r="B2" s="81" t="s">
        <v>372</v>
      </c>
      <c r="C2" s="87">
        <v>5548151</v>
      </c>
      <c r="D2" s="81" t="s">
        <v>399</v>
      </c>
      <c r="E2" s="81" t="s">
        <v>130</v>
      </c>
      <c r="F2" s="84" t="s">
        <v>387</v>
      </c>
      <c r="G2" s="84"/>
      <c r="H2" t="s">
        <v>550</v>
      </c>
      <c r="J2">
        <f>COUNTA(C2:C13)</f>
        <v>12</v>
      </c>
      <c r="L2" s="81">
        <v>2018</v>
      </c>
      <c r="M2" s="81"/>
      <c r="N2" s="95">
        <v>5517117</v>
      </c>
      <c r="O2" s="96" t="s">
        <v>399</v>
      </c>
      <c r="P2" s="81" t="s">
        <v>643</v>
      </c>
      <c r="Q2" s="94" t="s">
        <v>644</v>
      </c>
      <c r="R2" s="81" t="s">
        <v>394</v>
      </c>
    </row>
    <row r="3" spans="1:21" x14ac:dyDescent="0.25">
      <c r="A3" s="81">
        <v>2019</v>
      </c>
      <c r="B3" s="81" t="s">
        <v>373</v>
      </c>
      <c r="C3" s="87">
        <v>5548152</v>
      </c>
      <c r="D3" s="81" t="s">
        <v>399</v>
      </c>
      <c r="E3" s="81" t="s">
        <v>130</v>
      </c>
      <c r="F3" s="85" t="s">
        <v>393</v>
      </c>
      <c r="G3" s="84" t="s">
        <v>394</v>
      </c>
      <c r="H3" t="s">
        <v>547</v>
      </c>
      <c r="J3">
        <f>COUNTA(G2:G13)</f>
        <v>4</v>
      </c>
      <c r="L3" s="81">
        <v>2020</v>
      </c>
      <c r="M3" s="81" t="s">
        <v>638</v>
      </c>
      <c r="N3" s="97"/>
      <c r="O3" s="98" t="s">
        <v>399</v>
      </c>
      <c r="P3" s="81" t="s">
        <v>595</v>
      </c>
      <c r="Q3" s="84" t="s">
        <v>590</v>
      </c>
      <c r="R3" s="84"/>
      <c r="S3" s="4" t="s">
        <v>551</v>
      </c>
      <c r="T3" s="4"/>
      <c r="U3" s="4">
        <f>COUNTA(L3:L18)</f>
        <v>16</v>
      </c>
    </row>
    <row r="4" spans="1:21" x14ac:dyDescent="0.25">
      <c r="A4" s="81">
        <v>2019</v>
      </c>
      <c r="B4" s="81" t="s">
        <v>378</v>
      </c>
      <c r="C4" s="88">
        <v>5548153</v>
      </c>
      <c r="D4" s="81" t="s">
        <v>535</v>
      </c>
      <c r="E4" s="81" t="s">
        <v>384</v>
      </c>
      <c r="F4" s="84" t="s">
        <v>387</v>
      </c>
      <c r="G4" s="84"/>
      <c r="H4" t="s">
        <v>711</v>
      </c>
      <c r="J4">
        <f>J3/J2</f>
        <v>0.33333333333333331</v>
      </c>
      <c r="L4" s="81">
        <v>2020</v>
      </c>
      <c r="M4" s="81" t="s">
        <v>553</v>
      </c>
      <c r="N4" s="97"/>
      <c r="O4" s="98" t="s">
        <v>399</v>
      </c>
      <c r="P4" s="81" t="s">
        <v>595</v>
      </c>
      <c r="Q4" s="84" t="s">
        <v>590</v>
      </c>
      <c r="R4" s="84"/>
      <c r="S4" s="4" t="s">
        <v>548</v>
      </c>
      <c r="T4" s="4"/>
      <c r="U4" s="4">
        <f>COUNTA(R3:R18)</f>
        <v>4</v>
      </c>
    </row>
    <row r="5" spans="1:21" x14ac:dyDescent="0.25">
      <c r="A5" s="81">
        <v>2019</v>
      </c>
      <c r="B5" s="81" t="s">
        <v>379</v>
      </c>
      <c r="C5" s="87">
        <v>5548154</v>
      </c>
      <c r="D5" s="81" t="s">
        <v>535</v>
      </c>
      <c r="E5" s="81" t="s">
        <v>384</v>
      </c>
      <c r="F5" s="84" t="s">
        <v>387</v>
      </c>
      <c r="G5" s="84"/>
      <c r="L5" s="81">
        <v>2020</v>
      </c>
      <c r="M5" s="81" t="s">
        <v>554</v>
      </c>
      <c r="N5" s="99"/>
      <c r="O5" s="98" t="s">
        <v>399</v>
      </c>
      <c r="P5" s="81" t="s">
        <v>596</v>
      </c>
      <c r="Q5" s="84" t="s">
        <v>590</v>
      </c>
      <c r="R5" s="84"/>
      <c r="S5" t="s">
        <v>711</v>
      </c>
      <c r="U5">
        <f>U4/U3</f>
        <v>0.25</v>
      </c>
    </row>
    <row r="6" spans="1:21" x14ac:dyDescent="0.25">
      <c r="A6" s="81">
        <v>2019</v>
      </c>
      <c r="B6" s="81" t="s">
        <v>380</v>
      </c>
      <c r="C6" s="88">
        <v>5548155</v>
      </c>
      <c r="D6" s="81" t="s">
        <v>399</v>
      </c>
      <c r="E6" s="81" t="s">
        <v>385</v>
      </c>
      <c r="F6" s="84" t="s">
        <v>387</v>
      </c>
      <c r="G6" s="84"/>
      <c r="L6" s="81">
        <v>2020</v>
      </c>
      <c r="M6" s="81" t="s">
        <v>555</v>
      </c>
      <c r="N6" s="97"/>
      <c r="O6" s="98" t="s">
        <v>399</v>
      </c>
      <c r="P6" s="81" t="s">
        <v>596</v>
      </c>
      <c r="Q6" s="84" t="s">
        <v>590</v>
      </c>
      <c r="R6" s="84"/>
      <c r="S6" s="81"/>
      <c r="T6" s="81"/>
      <c r="U6" s="81"/>
    </row>
    <row r="7" spans="1:21" x14ac:dyDescent="0.25">
      <c r="A7" s="81">
        <v>2019</v>
      </c>
      <c r="B7" s="81" t="s">
        <v>381</v>
      </c>
      <c r="C7" s="87">
        <v>5548156</v>
      </c>
      <c r="D7" s="81" t="s">
        <v>399</v>
      </c>
      <c r="E7" s="81" t="s">
        <v>385</v>
      </c>
      <c r="F7" s="85" t="s">
        <v>395</v>
      </c>
      <c r="G7" s="84" t="s">
        <v>394</v>
      </c>
      <c r="L7" s="81">
        <v>2020</v>
      </c>
      <c r="M7" s="81" t="s">
        <v>556</v>
      </c>
      <c r="N7" s="99"/>
      <c r="O7" s="98" t="s">
        <v>399</v>
      </c>
      <c r="P7" s="81" t="s">
        <v>596</v>
      </c>
      <c r="Q7" s="84" t="s">
        <v>590</v>
      </c>
      <c r="R7" s="84"/>
    </row>
    <row r="8" spans="1:21" x14ac:dyDescent="0.25">
      <c r="A8" s="81">
        <v>2019</v>
      </c>
      <c r="B8" s="81" t="s">
        <v>374</v>
      </c>
      <c r="C8" s="87">
        <v>5548157</v>
      </c>
      <c r="D8" s="81" t="s">
        <v>399</v>
      </c>
      <c r="E8" s="81" t="s">
        <v>235</v>
      </c>
      <c r="F8" s="84" t="s">
        <v>387</v>
      </c>
      <c r="G8" s="84"/>
      <c r="L8" s="81">
        <v>2020</v>
      </c>
      <c r="M8" s="81" t="s">
        <v>558</v>
      </c>
      <c r="N8" s="97"/>
      <c r="O8" s="98" t="s">
        <v>399</v>
      </c>
      <c r="P8" s="81" t="s">
        <v>596</v>
      </c>
      <c r="Q8" s="84" t="s">
        <v>590</v>
      </c>
      <c r="R8" s="84"/>
    </row>
    <row r="9" spans="1:21" x14ac:dyDescent="0.25">
      <c r="A9" s="81">
        <v>2019</v>
      </c>
      <c r="B9" s="81" t="s">
        <v>375</v>
      </c>
      <c r="C9" s="88">
        <v>5548158</v>
      </c>
      <c r="D9" s="81" t="s">
        <v>399</v>
      </c>
      <c r="E9" s="81" t="s">
        <v>235</v>
      </c>
      <c r="F9" s="84" t="s">
        <v>387</v>
      </c>
      <c r="G9" s="84"/>
      <c r="L9" s="81">
        <v>2020</v>
      </c>
      <c r="M9" s="81" t="s">
        <v>574</v>
      </c>
      <c r="N9" s="98"/>
      <c r="O9" s="98" t="s">
        <v>399</v>
      </c>
      <c r="P9" s="81" t="s">
        <v>582</v>
      </c>
      <c r="Q9" s="84" t="s">
        <v>434</v>
      </c>
      <c r="R9" s="81"/>
    </row>
    <row r="10" spans="1:21" x14ac:dyDescent="0.25">
      <c r="A10" s="81">
        <v>2019</v>
      </c>
      <c r="B10" s="81" t="s">
        <v>376</v>
      </c>
      <c r="C10" s="88">
        <v>5548159</v>
      </c>
      <c r="D10" s="81" t="s">
        <v>399</v>
      </c>
      <c r="E10" s="81" t="s">
        <v>245</v>
      </c>
      <c r="F10" s="85" t="s">
        <v>396</v>
      </c>
      <c r="G10" s="84" t="s">
        <v>394</v>
      </c>
      <c r="L10" s="81">
        <v>2020</v>
      </c>
      <c r="M10" s="81" t="s">
        <v>575</v>
      </c>
      <c r="N10" s="98"/>
      <c r="O10" s="98" t="s">
        <v>399</v>
      </c>
      <c r="P10" s="81" t="s">
        <v>584</v>
      </c>
      <c r="Q10" s="84" t="s">
        <v>434</v>
      </c>
      <c r="R10" s="81"/>
      <c r="S10" s="81"/>
      <c r="T10" s="81"/>
      <c r="U10" s="81"/>
    </row>
    <row r="11" spans="1:21" x14ac:dyDescent="0.25">
      <c r="A11" s="81">
        <v>2019</v>
      </c>
      <c r="B11" s="81" t="s">
        <v>377</v>
      </c>
      <c r="C11" s="87">
        <v>5548160</v>
      </c>
      <c r="D11" s="81" t="s">
        <v>399</v>
      </c>
      <c r="E11" s="81" t="s">
        <v>245</v>
      </c>
      <c r="F11" s="84" t="s">
        <v>387</v>
      </c>
      <c r="G11" s="84"/>
      <c r="L11" s="81">
        <v>2020</v>
      </c>
      <c r="M11" s="81" t="s">
        <v>576</v>
      </c>
      <c r="N11" s="98"/>
      <c r="O11" s="98" t="s">
        <v>399</v>
      </c>
      <c r="P11" s="81" t="s">
        <v>584</v>
      </c>
      <c r="Q11" s="84" t="s">
        <v>590</v>
      </c>
      <c r="R11" s="81"/>
      <c r="S11" s="81"/>
      <c r="T11" s="81"/>
      <c r="U11" s="81"/>
    </row>
    <row r="12" spans="1:21" x14ac:dyDescent="0.25">
      <c r="A12" s="81">
        <v>2019</v>
      </c>
      <c r="B12" s="81" t="s">
        <v>382</v>
      </c>
      <c r="C12" s="88">
        <v>5548161</v>
      </c>
      <c r="D12" s="81" t="s">
        <v>399</v>
      </c>
      <c r="E12" s="81" t="s">
        <v>386</v>
      </c>
      <c r="F12" s="85" t="s">
        <v>397</v>
      </c>
      <c r="G12" s="84" t="s">
        <v>394</v>
      </c>
      <c r="L12" s="81">
        <v>2020</v>
      </c>
      <c r="M12" s="81" t="s">
        <v>577</v>
      </c>
      <c r="N12" s="98"/>
      <c r="O12" s="98" t="s">
        <v>399</v>
      </c>
      <c r="P12" s="81" t="s">
        <v>584</v>
      </c>
      <c r="Q12" s="85" t="s">
        <v>591</v>
      </c>
      <c r="R12" s="81" t="s">
        <v>394</v>
      </c>
      <c r="S12" s="81"/>
      <c r="T12" s="81"/>
      <c r="U12" s="81"/>
    </row>
    <row r="13" spans="1:21" x14ac:dyDescent="0.25">
      <c r="A13" s="81">
        <v>2019</v>
      </c>
      <c r="B13" s="81" t="s">
        <v>383</v>
      </c>
      <c r="C13" s="87">
        <v>5548162</v>
      </c>
      <c r="D13" s="81" t="s">
        <v>399</v>
      </c>
      <c r="E13" s="81" t="s">
        <v>386</v>
      </c>
      <c r="F13" s="84" t="s">
        <v>387</v>
      </c>
      <c r="G13" s="84"/>
      <c r="L13" s="81">
        <v>2020</v>
      </c>
      <c r="M13" s="81" t="s">
        <v>578</v>
      </c>
      <c r="N13" s="98"/>
      <c r="O13" s="98" t="s">
        <v>399</v>
      </c>
      <c r="P13" s="81" t="s">
        <v>585</v>
      </c>
      <c r="Q13" s="85" t="s">
        <v>592</v>
      </c>
      <c r="R13" s="81" t="s">
        <v>394</v>
      </c>
      <c r="S13" s="81"/>
      <c r="T13" s="81"/>
      <c r="U13" s="81"/>
    </row>
    <row r="14" spans="1:21" x14ac:dyDescent="0.25">
      <c r="A14" s="81">
        <v>2020</v>
      </c>
      <c r="B14" s="81" t="s">
        <v>406</v>
      </c>
      <c r="C14" s="81">
        <v>5552903</v>
      </c>
      <c r="D14" s="81" t="s">
        <v>399</v>
      </c>
      <c r="E14" s="81" t="s">
        <v>398</v>
      </c>
      <c r="F14" s="84" t="s">
        <v>434</v>
      </c>
      <c r="G14" s="84"/>
      <c r="H14" t="s">
        <v>551</v>
      </c>
      <c r="J14">
        <f>COUNTA(C14:C41)</f>
        <v>28</v>
      </c>
      <c r="L14" s="81">
        <v>2020</v>
      </c>
      <c r="M14" s="81" t="s">
        <v>579</v>
      </c>
      <c r="N14" s="81"/>
      <c r="O14" s="81" t="s">
        <v>399</v>
      </c>
      <c r="P14" s="81" t="s">
        <v>586</v>
      </c>
      <c r="Q14" s="84" t="s">
        <v>590</v>
      </c>
      <c r="R14" s="81"/>
      <c r="S14" s="81"/>
      <c r="T14" s="81"/>
      <c r="U14" s="81"/>
    </row>
    <row r="15" spans="1:21" x14ac:dyDescent="0.25">
      <c r="A15" s="81">
        <v>2020</v>
      </c>
      <c r="B15" s="81" t="s">
        <v>407</v>
      </c>
      <c r="C15" s="81">
        <v>5552904</v>
      </c>
      <c r="D15" s="81" t="s">
        <v>399</v>
      </c>
      <c r="E15" s="81" t="s">
        <v>398</v>
      </c>
      <c r="F15" s="84" t="s">
        <v>435</v>
      </c>
      <c r="G15" s="84" t="s">
        <v>394</v>
      </c>
      <c r="H15" t="s">
        <v>548</v>
      </c>
      <c r="J15">
        <f>COUNTA(G14:G41)</f>
        <v>14</v>
      </c>
      <c r="L15" s="81">
        <v>2020</v>
      </c>
      <c r="M15" s="81" t="s">
        <v>580</v>
      </c>
      <c r="N15" s="81"/>
      <c r="O15" s="81" t="s">
        <v>399</v>
      </c>
      <c r="P15" s="81" t="s">
        <v>586</v>
      </c>
      <c r="Q15" s="84" t="s">
        <v>590</v>
      </c>
      <c r="R15" s="81"/>
      <c r="S15" s="81"/>
      <c r="T15" s="81"/>
      <c r="U15" s="81"/>
    </row>
    <row r="16" spans="1:21" x14ac:dyDescent="0.25">
      <c r="A16" s="81">
        <v>2020</v>
      </c>
      <c r="B16" s="81" t="s">
        <v>408</v>
      </c>
      <c r="C16" s="81">
        <v>5552905</v>
      </c>
      <c r="D16" s="81" t="s">
        <v>399</v>
      </c>
      <c r="E16" s="81" t="s">
        <v>398</v>
      </c>
      <c r="F16" s="84" t="s">
        <v>434</v>
      </c>
      <c r="G16" s="84"/>
      <c r="H16" t="s">
        <v>711</v>
      </c>
      <c r="J16">
        <f>J15/J14</f>
        <v>0.5</v>
      </c>
      <c r="L16" s="81">
        <v>2020</v>
      </c>
      <c r="M16" s="81" t="s">
        <v>581</v>
      </c>
      <c r="N16" s="91">
        <v>5545429</v>
      </c>
      <c r="O16" s="81" t="s">
        <v>399</v>
      </c>
      <c r="P16" s="81" t="s">
        <v>587</v>
      </c>
      <c r="Q16" s="85" t="s">
        <v>593</v>
      </c>
      <c r="R16" s="81" t="s">
        <v>394</v>
      </c>
      <c r="S16" s="81"/>
      <c r="T16" s="81"/>
      <c r="U16" s="81"/>
    </row>
    <row r="17" spans="1:21" x14ac:dyDescent="0.25">
      <c r="A17" s="81">
        <v>2020</v>
      </c>
      <c r="B17" s="81" t="s">
        <v>409</v>
      </c>
      <c r="C17" s="81">
        <v>5552906</v>
      </c>
      <c r="D17" s="81" t="s">
        <v>399</v>
      </c>
      <c r="E17" s="81" t="s">
        <v>400</v>
      </c>
      <c r="F17" s="84" t="s">
        <v>436</v>
      </c>
      <c r="G17" s="84" t="s">
        <v>66</v>
      </c>
      <c r="L17" s="81">
        <v>2020</v>
      </c>
      <c r="M17" s="81" t="s">
        <v>571</v>
      </c>
      <c r="N17" s="91">
        <v>5545430</v>
      </c>
      <c r="O17" s="81" t="s">
        <v>399</v>
      </c>
      <c r="P17" s="81" t="s">
        <v>588</v>
      </c>
      <c r="Q17" s="85" t="s">
        <v>594</v>
      </c>
      <c r="R17" s="81" t="s">
        <v>394</v>
      </c>
      <c r="S17" s="81"/>
      <c r="T17" s="81"/>
      <c r="U17" s="81"/>
    </row>
    <row r="18" spans="1:21" x14ac:dyDescent="0.25">
      <c r="A18" s="81">
        <v>2020</v>
      </c>
      <c r="B18" s="81" t="s">
        <v>410</v>
      </c>
      <c r="C18" s="81">
        <v>5552907</v>
      </c>
      <c r="D18" s="81" t="s">
        <v>399</v>
      </c>
      <c r="E18" s="81" t="s">
        <v>401</v>
      </c>
      <c r="F18" s="84" t="s">
        <v>434</v>
      </c>
      <c r="G18" s="84"/>
      <c r="L18" s="81">
        <v>2020</v>
      </c>
      <c r="M18" s="81" t="s">
        <v>572</v>
      </c>
      <c r="N18" s="81"/>
      <c r="O18" s="81" t="s">
        <v>399</v>
      </c>
      <c r="P18" s="81" t="s">
        <v>582</v>
      </c>
      <c r="Q18" s="84" t="s">
        <v>434</v>
      </c>
      <c r="R18" s="81"/>
      <c r="S18" s="81"/>
      <c r="T18" s="81"/>
      <c r="U18" s="81"/>
    </row>
    <row r="19" spans="1:21" x14ac:dyDescent="0.25">
      <c r="A19" s="81">
        <v>2020</v>
      </c>
      <c r="B19" s="81" t="s">
        <v>411</v>
      </c>
      <c r="C19" s="81">
        <v>5552908</v>
      </c>
      <c r="D19" s="81" t="s">
        <v>399</v>
      </c>
      <c r="E19" s="81" t="s">
        <v>401</v>
      </c>
      <c r="F19" s="84" t="s">
        <v>434</v>
      </c>
      <c r="G19" s="84"/>
      <c r="L19" s="81">
        <v>2021</v>
      </c>
      <c r="M19" s="81" t="s">
        <v>557</v>
      </c>
      <c r="N19" s="92">
        <v>5556706</v>
      </c>
      <c r="O19" s="81" t="s">
        <v>712</v>
      </c>
      <c r="P19" s="81" t="s">
        <v>597</v>
      </c>
      <c r="Q19" s="84" t="s">
        <v>713</v>
      </c>
      <c r="R19" s="81" t="s">
        <v>394</v>
      </c>
      <c r="S19" t="s">
        <v>552</v>
      </c>
      <c r="U19">
        <f>COUNTA(L19:L89)</f>
        <v>71</v>
      </c>
    </row>
    <row r="20" spans="1:21" x14ac:dyDescent="0.25">
      <c r="A20" s="81">
        <v>2020</v>
      </c>
      <c r="B20" s="81" t="s">
        <v>413</v>
      </c>
      <c r="C20" s="81">
        <v>5552909</v>
      </c>
      <c r="D20" s="81" t="s">
        <v>399</v>
      </c>
      <c r="E20" s="81" t="s">
        <v>9</v>
      </c>
      <c r="F20" s="84" t="s">
        <v>434</v>
      </c>
      <c r="G20" s="84"/>
      <c r="L20" s="81">
        <v>2021</v>
      </c>
      <c r="M20" s="81" t="s">
        <v>559</v>
      </c>
      <c r="N20" s="92">
        <v>5556707</v>
      </c>
      <c r="O20" s="81" t="s">
        <v>712</v>
      </c>
      <c r="P20" s="81" t="s">
        <v>597</v>
      </c>
      <c r="Q20" s="84" t="s">
        <v>589</v>
      </c>
      <c r="R20" s="84"/>
      <c r="S20" t="s">
        <v>549</v>
      </c>
      <c r="U20">
        <f>COUNTA(R19:R89)</f>
        <v>27</v>
      </c>
    </row>
    <row r="21" spans="1:21" x14ac:dyDescent="0.25">
      <c r="A21" s="81">
        <v>2020</v>
      </c>
      <c r="B21" s="81" t="s">
        <v>412</v>
      </c>
      <c r="C21" s="81">
        <v>5552910</v>
      </c>
      <c r="D21" s="81" t="s">
        <v>402</v>
      </c>
      <c r="E21" s="81" t="s">
        <v>1</v>
      </c>
      <c r="F21" s="84" t="s">
        <v>434</v>
      </c>
      <c r="G21" s="84"/>
      <c r="L21" s="81">
        <v>2021</v>
      </c>
      <c r="M21" s="81" t="s">
        <v>560</v>
      </c>
      <c r="N21" s="91">
        <v>5556708</v>
      </c>
      <c r="O21" s="81" t="s">
        <v>399</v>
      </c>
      <c r="P21" s="81" t="s">
        <v>598</v>
      </c>
      <c r="Q21" s="84" t="s">
        <v>589</v>
      </c>
      <c r="R21" s="84"/>
      <c r="S21" t="s">
        <v>711</v>
      </c>
      <c r="U21">
        <f>U20/U19</f>
        <v>0.38028169014084506</v>
      </c>
    </row>
    <row r="22" spans="1:21" x14ac:dyDescent="0.25">
      <c r="A22" s="81">
        <v>2020</v>
      </c>
      <c r="B22" s="81" t="s">
        <v>414</v>
      </c>
      <c r="C22" s="81">
        <v>5552911</v>
      </c>
      <c r="D22" s="81" t="s">
        <v>403</v>
      </c>
      <c r="E22" s="81" t="s">
        <v>18</v>
      </c>
      <c r="F22" s="84" t="s">
        <v>434</v>
      </c>
      <c r="G22" s="84"/>
      <c r="L22" s="81">
        <v>2021</v>
      </c>
      <c r="M22" s="81" t="s">
        <v>561</v>
      </c>
      <c r="N22" s="91">
        <v>5556709</v>
      </c>
      <c r="O22" s="81" t="s">
        <v>399</v>
      </c>
      <c r="P22" s="81" t="s">
        <v>598</v>
      </c>
      <c r="Q22" s="84" t="s">
        <v>589</v>
      </c>
      <c r="R22" s="84"/>
      <c r="S22" s="81"/>
      <c r="T22" s="81"/>
      <c r="U22" s="81"/>
    </row>
    <row r="23" spans="1:21" x14ac:dyDescent="0.25">
      <c r="A23" s="81">
        <v>2020</v>
      </c>
      <c r="B23" s="81" t="s">
        <v>415</v>
      </c>
      <c r="C23" s="81">
        <v>5552912</v>
      </c>
      <c r="D23" s="81" t="s">
        <v>403</v>
      </c>
      <c r="E23" s="81" t="s">
        <v>18</v>
      </c>
      <c r="F23" s="85" t="s">
        <v>437</v>
      </c>
      <c r="G23" s="84" t="s">
        <v>394</v>
      </c>
      <c r="L23" s="81">
        <v>2021</v>
      </c>
      <c r="M23" s="81" t="s">
        <v>562</v>
      </c>
      <c r="N23" s="91">
        <v>5556710</v>
      </c>
      <c r="O23" s="81" t="s">
        <v>404</v>
      </c>
      <c r="P23" s="81" t="s">
        <v>583</v>
      </c>
      <c r="Q23" s="84" t="s">
        <v>589</v>
      </c>
      <c r="R23" s="84"/>
      <c r="S23" s="81"/>
      <c r="T23" s="81"/>
      <c r="U23" s="81"/>
    </row>
    <row r="24" spans="1:21" x14ac:dyDescent="0.25">
      <c r="A24" s="81">
        <v>2020</v>
      </c>
      <c r="B24" s="81" t="s">
        <v>416</v>
      </c>
      <c r="C24" s="81">
        <v>5552913</v>
      </c>
      <c r="D24" s="81" t="s">
        <v>399</v>
      </c>
      <c r="E24" s="81" t="s">
        <v>244</v>
      </c>
      <c r="F24" s="84" t="s">
        <v>434</v>
      </c>
      <c r="G24" s="84"/>
      <c r="L24" s="81">
        <v>2021</v>
      </c>
      <c r="M24" s="81" t="s">
        <v>573</v>
      </c>
      <c r="N24" s="91">
        <v>5556711</v>
      </c>
      <c r="O24" s="81" t="s">
        <v>404</v>
      </c>
      <c r="P24" s="81" t="s">
        <v>583</v>
      </c>
      <c r="Q24" s="84" t="s">
        <v>589</v>
      </c>
      <c r="R24" s="81"/>
      <c r="S24" s="81"/>
      <c r="T24" s="81"/>
      <c r="U24" s="81"/>
    </row>
    <row r="25" spans="1:21" x14ac:dyDescent="0.25">
      <c r="A25" s="81">
        <v>2020</v>
      </c>
      <c r="B25" s="81" t="s">
        <v>418</v>
      </c>
      <c r="C25" s="81">
        <v>5552914</v>
      </c>
      <c r="D25" s="81" t="s">
        <v>399</v>
      </c>
      <c r="E25" s="81" t="s">
        <v>36</v>
      </c>
      <c r="F25" s="84" t="s">
        <v>434</v>
      </c>
      <c r="G25" s="84"/>
      <c r="L25" s="81">
        <v>2021</v>
      </c>
      <c r="M25" s="81" t="s">
        <v>563</v>
      </c>
      <c r="N25" s="91">
        <v>5556712</v>
      </c>
      <c r="O25" s="81" t="s">
        <v>404</v>
      </c>
      <c r="P25" s="81" t="s">
        <v>583</v>
      </c>
      <c r="Q25" s="85" t="s">
        <v>601</v>
      </c>
      <c r="R25" s="84" t="s">
        <v>394</v>
      </c>
      <c r="S25" s="81"/>
      <c r="T25" s="81"/>
      <c r="U25" s="81"/>
    </row>
    <row r="26" spans="1:21" x14ac:dyDescent="0.25">
      <c r="A26" s="81">
        <v>2020</v>
      </c>
      <c r="B26" s="81" t="s">
        <v>419</v>
      </c>
      <c r="C26" s="81">
        <v>5552915</v>
      </c>
      <c r="D26" s="81" t="s">
        <v>399</v>
      </c>
      <c r="E26" s="81" t="s">
        <v>36</v>
      </c>
      <c r="F26" s="85" t="s">
        <v>438</v>
      </c>
      <c r="G26" s="84" t="s">
        <v>394</v>
      </c>
      <c r="L26" s="81">
        <v>2021</v>
      </c>
      <c r="M26" s="81" t="s">
        <v>564</v>
      </c>
      <c r="N26" s="91">
        <v>5556713</v>
      </c>
      <c r="O26" s="81" t="s">
        <v>399</v>
      </c>
      <c r="P26" s="81" t="s">
        <v>599</v>
      </c>
      <c r="Q26" s="81" t="s">
        <v>637</v>
      </c>
      <c r="R26" s="81"/>
      <c r="S26" s="81"/>
      <c r="T26" s="81"/>
      <c r="U26" s="81"/>
    </row>
    <row r="27" spans="1:21" x14ac:dyDescent="0.25">
      <c r="A27" s="81">
        <v>2020</v>
      </c>
      <c r="B27" s="81" t="s">
        <v>420</v>
      </c>
      <c r="C27" s="81">
        <v>5552916</v>
      </c>
      <c r="D27" s="81" t="s">
        <v>399</v>
      </c>
      <c r="E27" s="81" t="s">
        <v>44</v>
      </c>
      <c r="F27" s="85" t="s">
        <v>439</v>
      </c>
      <c r="G27" s="84" t="s">
        <v>394</v>
      </c>
      <c r="L27" s="81">
        <v>2021</v>
      </c>
      <c r="M27" s="81" t="s">
        <v>565</v>
      </c>
      <c r="N27" s="91">
        <v>5556714</v>
      </c>
      <c r="O27" s="81" t="s">
        <v>399</v>
      </c>
      <c r="P27" s="81" t="s">
        <v>599</v>
      </c>
      <c r="Q27" s="81" t="s">
        <v>637</v>
      </c>
      <c r="R27" s="81"/>
      <c r="S27" s="81"/>
      <c r="T27" s="81"/>
      <c r="U27" s="81"/>
    </row>
    <row r="28" spans="1:21" x14ac:dyDescent="0.25">
      <c r="A28" s="81">
        <v>2020</v>
      </c>
      <c r="B28" s="81" t="s">
        <v>421</v>
      </c>
      <c r="C28" s="81">
        <v>5552917</v>
      </c>
      <c r="D28" s="81" t="s">
        <v>399</v>
      </c>
      <c r="E28" s="81" t="s">
        <v>44</v>
      </c>
      <c r="F28" s="85" t="s">
        <v>440</v>
      </c>
      <c r="G28" s="84" t="s">
        <v>394</v>
      </c>
      <c r="L28" s="81">
        <v>2021</v>
      </c>
      <c r="M28" s="81" t="s">
        <v>566</v>
      </c>
      <c r="N28" s="91">
        <v>5556715</v>
      </c>
      <c r="O28" s="81" t="s">
        <v>399</v>
      </c>
      <c r="P28" s="81" t="s">
        <v>599</v>
      </c>
      <c r="Q28" s="85" t="s">
        <v>602</v>
      </c>
      <c r="R28" s="81" t="s">
        <v>394</v>
      </c>
      <c r="S28" s="81"/>
      <c r="T28" s="81"/>
      <c r="U28" s="81"/>
    </row>
    <row r="29" spans="1:21" x14ac:dyDescent="0.25">
      <c r="A29" s="81">
        <v>2020</v>
      </c>
      <c r="B29" s="81" t="s">
        <v>417</v>
      </c>
      <c r="C29" s="81">
        <v>5552918</v>
      </c>
      <c r="D29" s="81" t="s">
        <v>399</v>
      </c>
      <c r="E29" s="81" t="s">
        <v>244</v>
      </c>
      <c r="F29" s="85" t="s">
        <v>441</v>
      </c>
      <c r="G29" s="84" t="s">
        <v>394</v>
      </c>
      <c r="L29" s="81">
        <v>2021</v>
      </c>
      <c r="M29" s="81" t="s">
        <v>567</v>
      </c>
      <c r="N29" s="91">
        <v>5556716</v>
      </c>
      <c r="O29" s="81" t="s">
        <v>399</v>
      </c>
      <c r="P29" s="81" t="s">
        <v>600</v>
      </c>
      <c r="Q29" s="85" t="s">
        <v>603</v>
      </c>
      <c r="R29" s="81" t="s">
        <v>394</v>
      </c>
      <c r="S29" s="81"/>
      <c r="T29" s="81"/>
      <c r="U29" s="81"/>
    </row>
    <row r="30" spans="1:21" x14ac:dyDescent="0.25">
      <c r="A30" s="81">
        <v>2020</v>
      </c>
      <c r="B30" s="81" t="s">
        <v>422</v>
      </c>
      <c r="C30" s="81">
        <v>5552919</v>
      </c>
      <c r="D30" s="81" t="s">
        <v>399</v>
      </c>
      <c r="E30" s="81" t="s">
        <v>20</v>
      </c>
      <c r="F30" s="85" t="s">
        <v>442</v>
      </c>
      <c r="G30" s="84" t="s">
        <v>394</v>
      </c>
      <c r="L30" s="81">
        <v>2021</v>
      </c>
      <c r="M30" s="81" t="s">
        <v>568</v>
      </c>
      <c r="N30" s="91">
        <v>5556717</v>
      </c>
      <c r="O30" s="81" t="s">
        <v>399</v>
      </c>
      <c r="P30" s="81" t="s">
        <v>600</v>
      </c>
      <c r="Q30" s="85" t="s">
        <v>604</v>
      </c>
      <c r="R30" s="81" t="s">
        <v>394</v>
      </c>
      <c r="S30" s="81"/>
      <c r="T30" s="81"/>
      <c r="U30" s="81"/>
    </row>
    <row r="31" spans="1:21" x14ac:dyDescent="0.25">
      <c r="A31" s="81">
        <v>2020</v>
      </c>
      <c r="B31" s="81" t="s">
        <v>423</v>
      </c>
      <c r="C31" s="81">
        <v>5552920</v>
      </c>
      <c r="D31" s="81" t="s">
        <v>399</v>
      </c>
      <c r="E31" s="81" t="s">
        <v>20</v>
      </c>
      <c r="F31" s="85" t="s">
        <v>443</v>
      </c>
      <c r="G31" s="84" t="s">
        <v>394</v>
      </c>
      <c r="L31" s="81">
        <v>2021</v>
      </c>
      <c r="M31" s="81" t="s">
        <v>569</v>
      </c>
      <c r="N31" s="91">
        <v>5556718</v>
      </c>
      <c r="O31" s="81" t="s">
        <v>399</v>
      </c>
      <c r="P31" s="81" t="s">
        <v>600</v>
      </c>
      <c r="Q31" s="84" t="s">
        <v>589</v>
      </c>
      <c r="R31" s="81"/>
      <c r="S31" s="81"/>
      <c r="T31" s="81"/>
      <c r="U31" s="81"/>
    </row>
    <row r="32" spans="1:21" x14ac:dyDescent="0.25">
      <c r="A32" s="81">
        <v>2020</v>
      </c>
      <c r="B32" s="81" t="s">
        <v>424</v>
      </c>
      <c r="C32" s="81">
        <v>5552921</v>
      </c>
      <c r="D32" s="81" t="s">
        <v>399</v>
      </c>
      <c r="E32" s="81" t="s">
        <v>29</v>
      </c>
      <c r="F32" s="85" t="s">
        <v>445</v>
      </c>
      <c r="G32" s="84" t="s">
        <v>394</v>
      </c>
      <c r="L32" s="81">
        <v>2021</v>
      </c>
      <c r="M32" s="81" t="s">
        <v>570</v>
      </c>
      <c r="N32" s="81"/>
      <c r="O32" s="81" t="s">
        <v>526</v>
      </c>
      <c r="P32" s="81" t="s">
        <v>228</v>
      </c>
      <c r="Q32" s="85" t="s">
        <v>605</v>
      </c>
      <c r="R32" s="81" t="s">
        <v>394</v>
      </c>
      <c r="U32" s="81"/>
    </row>
    <row r="33" spans="1:21" x14ac:dyDescent="0.25">
      <c r="A33" s="81">
        <v>2020</v>
      </c>
      <c r="B33" s="81" t="s">
        <v>425</v>
      </c>
      <c r="C33" s="81">
        <v>5552922</v>
      </c>
      <c r="D33" s="81" t="s">
        <v>399</v>
      </c>
      <c r="E33" s="81" t="s">
        <v>29</v>
      </c>
      <c r="F33" s="85" t="s">
        <v>444</v>
      </c>
      <c r="G33" s="84" t="s">
        <v>394</v>
      </c>
      <c r="L33" s="81">
        <v>2021</v>
      </c>
      <c r="M33" s="81" t="s">
        <v>671</v>
      </c>
      <c r="N33" s="91">
        <v>5556719</v>
      </c>
      <c r="O33" s="81" t="s">
        <v>399</v>
      </c>
      <c r="P33" s="81" t="s">
        <v>703</v>
      </c>
      <c r="Q33" s="89" t="s">
        <v>702</v>
      </c>
      <c r="R33" s="89" t="s">
        <v>394</v>
      </c>
      <c r="S33" s="81"/>
      <c r="T33" s="81"/>
      <c r="U33" s="81"/>
    </row>
    <row r="34" spans="1:21" x14ac:dyDescent="0.25">
      <c r="A34" s="81">
        <v>2020</v>
      </c>
      <c r="B34" s="81" t="s">
        <v>426</v>
      </c>
      <c r="C34" s="81">
        <v>5552923</v>
      </c>
      <c r="D34" s="81" t="s">
        <v>399</v>
      </c>
      <c r="E34" s="81" t="s">
        <v>117</v>
      </c>
      <c r="F34" s="84" t="s">
        <v>434</v>
      </c>
      <c r="G34" s="84"/>
      <c r="L34" s="81">
        <v>2021</v>
      </c>
      <c r="M34" s="81" t="s">
        <v>672</v>
      </c>
      <c r="N34" s="91">
        <v>5556720</v>
      </c>
      <c r="O34" s="81" t="s">
        <v>399</v>
      </c>
      <c r="P34" s="81" t="s">
        <v>642</v>
      </c>
      <c r="Q34" s="89" t="s">
        <v>637</v>
      </c>
      <c r="R34" s="89"/>
      <c r="S34" s="81"/>
      <c r="T34" s="81"/>
      <c r="U34" s="81"/>
    </row>
    <row r="35" spans="1:21" x14ac:dyDescent="0.25">
      <c r="A35" s="81">
        <v>2020</v>
      </c>
      <c r="B35" s="81" t="s">
        <v>427</v>
      </c>
      <c r="C35" s="81">
        <v>5552924</v>
      </c>
      <c r="D35" s="81" t="s">
        <v>399</v>
      </c>
      <c r="E35" s="81" t="s">
        <v>117</v>
      </c>
      <c r="F35" s="84" t="s">
        <v>434</v>
      </c>
      <c r="G35" s="84"/>
      <c r="L35" s="81">
        <v>2021</v>
      </c>
      <c r="M35" s="81" t="s">
        <v>673</v>
      </c>
      <c r="N35" s="91">
        <v>5556721</v>
      </c>
      <c r="O35" s="81" t="s">
        <v>399</v>
      </c>
      <c r="P35" s="81" t="s">
        <v>703</v>
      </c>
      <c r="Q35" s="89" t="s">
        <v>637</v>
      </c>
      <c r="R35" s="89"/>
      <c r="S35" s="81"/>
      <c r="T35" s="81"/>
      <c r="U35" s="81"/>
    </row>
    <row r="36" spans="1:21" x14ac:dyDescent="0.25">
      <c r="A36" s="81">
        <v>2020</v>
      </c>
      <c r="B36" s="81" t="s">
        <v>428</v>
      </c>
      <c r="C36" s="81">
        <v>5552925</v>
      </c>
      <c r="D36" s="81" t="s">
        <v>399</v>
      </c>
      <c r="E36" s="81" t="s">
        <v>31</v>
      </c>
      <c r="F36" s="84" t="s">
        <v>434</v>
      </c>
      <c r="G36" s="84"/>
      <c r="L36" s="81">
        <v>2021</v>
      </c>
      <c r="M36" s="81" t="s">
        <v>674</v>
      </c>
      <c r="N36" s="92">
        <v>5556722</v>
      </c>
      <c r="O36" s="81" t="s">
        <v>399</v>
      </c>
      <c r="P36" s="81" t="s">
        <v>704</v>
      </c>
      <c r="Q36" s="84" t="s">
        <v>589</v>
      </c>
      <c r="R36" s="89"/>
      <c r="S36" s="81"/>
      <c r="T36" s="81"/>
      <c r="U36" s="81"/>
    </row>
    <row r="37" spans="1:21" x14ac:dyDescent="0.25">
      <c r="A37" s="81">
        <v>2020</v>
      </c>
      <c r="B37" s="81" t="s">
        <v>429</v>
      </c>
      <c r="C37" s="81">
        <v>5552926</v>
      </c>
      <c r="D37" s="81" t="s">
        <v>399</v>
      </c>
      <c r="E37" s="81" t="s">
        <v>41</v>
      </c>
      <c r="F37" s="85" t="s">
        <v>446</v>
      </c>
      <c r="G37" s="84" t="s">
        <v>394</v>
      </c>
      <c r="J37" s="86"/>
      <c r="K37" s="86"/>
      <c r="L37" s="81">
        <v>2021</v>
      </c>
      <c r="M37" s="81" t="s">
        <v>675</v>
      </c>
      <c r="N37" s="92">
        <v>5556723</v>
      </c>
      <c r="O37" s="81" t="s">
        <v>399</v>
      </c>
      <c r="P37" s="81" t="s">
        <v>704</v>
      </c>
      <c r="Q37" s="84" t="s">
        <v>589</v>
      </c>
      <c r="R37" s="89"/>
      <c r="S37" s="81"/>
      <c r="T37" s="81"/>
      <c r="U37" s="81"/>
    </row>
    <row r="38" spans="1:21" x14ac:dyDescent="0.25">
      <c r="A38" s="81">
        <v>2020</v>
      </c>
      <c r="B38" s="81" t="s">
        <v>430</v>
      </c>
      <c r="C38" s="81">
        <v>5552927</v>
      </c>
      <c r="D38" s="81" t="s">
        <v>399</v>
      </c>
      <c r="E38" s="81" t="s">
        <v>40</v>
      </c>
      <c r="F38" s="84" t="s">
        <v>434</v>
      </c>
      <c r="G38" s="84"/>
      <c r="L38" s="81">
        <v>2021</v>
      </c>
      <c r="M38" s="81" t="s">
        <v>676</v>
      </c>
      <c r="N38" s="92">
        <v>5556724</v>
      </c>
      <c r="O38" s="81" t="s">
        <v>399</v>
      </c>
      <c r="P38" s="81" t="s">
        <v>704</v>
      </c>
      <c r="Q38" s="89" t="s">
        <v>705</v>
      </c>
      <c r="R38" s="89" t="s">
        <v>394</v>
      </c>
      <c r="S38" s="81"/>
      <c r="T38" s="81"/>
      <c r="U38" s="81"/>
    </row>
    <row r="39" spans="1:21" x14ac:dyDescent="0.25">
      <c r="A39" s="81">
        <v>2020</v>
      </c>
      <c r="B39" s="81" t="s">
        <v>431</v>
      </c>
      <c r="C39" s="81">
        <v>5552928</v>
      </c>
      <c r="D39" s="81" t="s">
        <v>399</v>
      </c>
      <c r="E39" s="81" t="s">
        <v>178</v>
      </c>
      <c r="F39" s="84" t="s">
        <v>434</v>
      </c>
      <c r="G39" s="84"/>
      <c r="L39" s="81">
        <v>2021</v>
      </c>
      <c r="M39" s="81" t="s">
        <v>677</v>
      </c>
      <c r="N39" s="91">
        <v>5556725</v>
      </c>
      <c r="O39" s="81" t="s">
        <v>399</v>
      </c>
      <c r="P39" s="81" t="s">
        <v>706</v>
      </c>
      <c r="Q39" s="89" t="s">
        <v>707</v>
      </c>
      <c r="R39" s="89" t="s">
        <v>394</v>
      </c>
      <c r="S39" s="81"/>
      <c r="T39" s="81"/>
      <c r="U39" s="81"/>
    </row>
    <row r="40" spans="1:21" x14ac:dyDescent="0.25">
      <c r="A40" s="81">
        <v>2020</v>
      </c>
      <c r="B40" s="81" t="s">
        <v>432</v>
      </c>
      <c r="C40" s="81">
        <v>5552929</v>
      </c>
      <c r="D40" s="81" t="s">
        <v>404</v>
      </c>
      <c r="E40" s="81" t="s">
        <v>181</v>
      </c>
      <c r="F40" s="85" t="s">
        <v>447</v>
      </c>
      <c r="G40" s="84" t="s">
        <v>394</v>
      </c>
      <c r="L40" s="81">
        <v>2021</v>
      </c>
      <c r="M40" s="81" t="s">
        <v>678</v>
      </c>
      <c r="N40" s="91">
        <v>5556726</v>
      </c>
      <c r="O40" s="81" t="s">
        <v>399</v>
      </c>
      <c r="P40" s="81" t="s">
        <v>706</v>
      </c>
      <c r="Q40" s="89" t="s">
        <v>637</v>
      </c>
      <c r="R40" s="89"/>
      <c r="S40" s="81"/>
      <c r="T40" s="81"/>
      <c r="U40" s="81"/>
    </row>
    <row r="41" spans="1:21" x14ac:dyDescent="0.25">
      <c r="A41" s="81">
        <v>2020</v>
      </c>
      <c r="B41" s="81" t="s">
        <v>433</v>
      </c>
      <c r="C41" s="81">
        <v>5552930</v>
      </c>
      <c r="D41" s="81" t="s">
        <v>404</v>
      </c>
      <c r="E41" s="81" t="s">
        <v>181</v>
      </c>
      <c r="F41" s="85" t="s">
        <v>448</v>
      </c>
      <c r="G41" s="84" t="s">
        <v>394</v>
      </c>
      <c r="L41" s="81">
        <v>2021</v>
      </c>
      <c r="M41" s="81" t="s">
        <v>679</v>
      </c>
      <c r="N41" s="91">
        <v>5556727</v>
      </c>
      <c r="O41" s="81" t="s">
        <v>399</v>
      </c>
      <c r="P41" s="81" t="s">
        <v>706</v>
      </c>
      <c r="Q41" s="89" t="s">
        <v>708</v>
      </c>
      <c r="R41" s="89" t="s">
        <v>394</v>
      </c>
      <c r="S41" s="81"/>
      <c r="T41" s="81"/>
      <c r="U41" s="81"/>
    </row>
    <row r="42" spans="1:21" x14ac:dyDescent="0.25">
      <c r="A42" s="81">
        <v>2021</v>
      </c>
      <c r="B42" s="89" t="s">
        <v>494</v>
      </c>
      <c r="C42" s="89">
        <v>5550681</v>
      </c>
      <c r="D42" s="81" t="s">
        <v>526</v>
      </c>
      <c r="E42" s="81"/>
      <c r="F42" s="85" t="s">
        <v>541</v>
      </c>
      <c r="G42" s="84" t="s">
        <v>394</v>
      </c>
      <c r="H42" t="s">
        <v>552</v>
      </c>
      <c r="J42">
        <f>COUNTA(C42:C105)</f>
        <v>64</v>
      </c>
      <c r="L42" s="81">
        <v>2021</v>
      </c>
      <c r="M42" s="81" t="s">
        <v>680</v>
      </c>
      <c r="N42" s="91">
        <v>5556728</v>
      </c>
      <c r="O42" s="81" t="s">
        <v>399</v>
      </c>
      <c r="P42" s="81" t="s">
        <v>709</v>
      </c>
      <c r="Q42" s="89" t="s">
        <v>710</v>
      </c>
      <c r="R42" s="89" t="s">
        <v>394</v>
      </c>
      <c r="S42" s="81"/>
      <c r="T42" s="81"/>
      <c r="U42" s="81"/>
    </row>
    <row r="43" spans="1:21" x14ac:dyDescent="0.25">
      <c r="A43" s="81">
        <v>2021</v>
      </c>
      <c r="B43" s="89" t="s">
        <v>493</v>
      </c>
      <c r="C43" s="89">
        <v>5550682</v>
      </c>
      <c r="D43" s="81" t="s">
        <v>540</v>
      </c>
      <c r="E43" s="89">
        <v>54</v>
      </c>
      <c r="F43" s="84" t="s">
        <v>514</v>
      </c>
      <c r="G43" s="84"/>
      <c r="H43" t="s">
        <v>549</v>
      </c>
      <c r="J43">
        <f>COUNTA(G42:G105)</f>
        <v>28</v>
      </c>
      <c r="L43" s="81">
        <v>2021</v>
      </c>
      <c r="M43" s="81" t="s">
        <v>681</v>
      </c>
      <c r="N43" s="91">
        <v>5556729</v>
      </c>
      <c r="O43" s="81" t="s">
        <v>399</v>
      </c>
      <c r="P43" s="81" t="s">
        <v>709</v>
      </c>
      <c r="Q43" s="89" t="s">
        <v>701</v>
      </c>
      <c r="R43" s="89"/>
      <c r="S43" s="81"/>
      <c r="T43" s="81"/>
      <c r="U43" s="81"/>
    </row>
    <row r="44" spans="1:21" x14ac:dyDescent="0.25">
      <c r="A44" s="81">
        <v>2021</v>
      </c>
      <c r="B44" s="89" t="s">
        <v>495</v>
      </c>
      <c r="C44" s="89">
        <v>5550683</v>
      </c>
      <c r="D44" s="81" t="s">
        <v>526</v>
      </c>
      <c r="E44" s="89">
        <v>38</v>
      </c>
      <c r="F44" s="84" t="s">
        <v>514</v>
      </c>
      <c r="G44" s="84"/>
      <c r="H44" t="s">
        <v>711</v>
      </c>
      <c r="J44">
        <f>J43/J42</f>
        <v>0.4375</v>
      </c>
      <c r="L44" s="81">
        <v>2021</v>
      </c>
      <c r="M44" s="81" t="s">
        <v>682</v>
      </c>
      <c r="N44" s="91">
        <v>5556730</v>
      </c>
      <c r="O44" s="81" t="s">
        <v>399</v>
      </c>
      <c r="P44" s="81" t="s">
        <v>709</v>
      </c>
      <c r="Q44" s="89" t="s">
        <v>701</v>
      </c>
      <c r="R44" s="89"/>
      <c r="S44" s="81"/>
      <c r="T44" s="81"/>
      <c r="U44" s="81"/>
    </row>
    <row r="45" spans="1:21" x14ac:dyDescent="0.25">
      <c r="A45" s="81">
        <v>2021</v>
      </c>
      <c r="B45" s="89" t="s">
        <v>496</v>
      </c>
      <c r="C45" s="89">
        <v>5550684</v>
      </c>
      <c r="D45" s="81" t="s">
        <v>399</v>
      </c>
      <c r="E45" s="89">
        <v>14</v>
      </c>
      <c r="F45" s="85" t="s">
        <v>542</v>
      </c>
      <c r="G45" s="90" t="s">
        <v>394</v>
      </c>
      <c r="L45" s="81">
        <v>2021</v>
      </c>
      <c r="M45" s="81" t="s">
        <v>683</v>
      </c>
      <c r="N45" s="91">
        <v>5556731</v>
      </c>
      <c r="O45" s="81" t="s">
        <v>399</v>
      </c>
      <c r="P45" s="81" t="s">
        <v>700</v>
      </c>
      <c r="Q45" s="89" t="s">
        <v>702</v>
      </c>
      <c r="R45" s="89" t="s">
        <v>394</v>
      </c>
      <c r="S45" s="81"/>
      <c r="T45" s="81"/>
      <c r="U45" s="81"/>
    </row>
    <row r="46" spans="1:21" x14ac:dyDescent="0.25">
      <c r="A46" s="81">
        <v>2021</v>
      </c>
      <c r="B46" s="89" t="s">
        <v>497</v>
      </c>
      <c r="C46" s="89">
        <v>5550685</v>
      </c>
      <c r="D46" s="81" t="s">
        <v>399</v>
      </c>
      <c r="E46" s="89">
        <v>14</v>
      </c>
      <c r="F46" s="85" t="s">
        <v>543</v>
      </c>
      <c r="G46" s="90" t="s">
        <v>394</v>
      </c>
      <c r="L46" s="81">
        <v>2021</v>
      </c>
      <c r="M46" s="81" t="s">
        <v>670</v>
      </c>
      <c r="N46" s="91">
        <v>5556732</v>
      </c>
      <c r="O46" s="81" t="s">
        <v>399</v>
      </c>
      <c r="P46" s="81" t="s">
        <v>700</v>
      </c>
      <c r="Q46" s="84" t="s">
        <v>589</v>
      </c>
      <c r="R46" s="89"/>
      <c r="S46" s="81"/>
      <c r="T46" s="81"/>
      <c r="U46" s="81"/>
    </row>
    <row r="47" spans="1:21" x14ac:dyDescent="0.25">
      <c r="A47" s="81">
        <v>2021</v>
      </c>
      <c r="B47" s="89" t="s">
        <v>498</v>
      </c>
      <c r="C47" s="89">
        <v>5550686</v>
      </c>
      <c r="D47" s="81" t="s">
        <v>399</v>
      </c>
      <c r="E47" s="89">
        <v>14</v>
      </c>
      <c r="F47" s="84" t="s">
        <v>514</v>
      </c>
      <c r="G47" s="84"/>
      <c r="L47" s="81">
        <v>2021</v>
      </c>
      <c r="M47" s="81" t="s">
        <v>669</v>
      </c>
      <c r="N47" s="91">
        <v>5556733</v>
      </c>
      <c r="O47" s="81" t="s">
        <v>399</v>
      </c>
      <c r="P47" s="81" t="s">
        <v>700</v>
      </c>
      <c r="Q47" s="89" t="s">
        <v>701</v>
      </c>
      <c r="R47" s="89"/>
      <c r="S47" s="81"/>
      <c r="T47" s="81"/>
      <c r="U47" s="81"/>
    </row>
    <row r="48" spans="1:21" x14ac:dyDescent="0.25">
      <c r="A48" s="81">
        <v>2021</v>
      </c>
      <c r="B48" s="89" t="s">
        <v>499</v>
      </c>
      <c r="C48" s="89">
        <v>5550687</v>
      </c>
      <c r="D48" s="81" t="s">
        <v>526</v>
      </c>
      <c r="E48" s="89"/>
      <c r="F48" s="84" t="s">
        <v>514</v>
      </c>
      <c r="G48" s="84"/>
      <c r="L48" s="81">
        <v>2021</v>
      </c>
      <c r="M48" s="81" t="s">
        <v>659</v>
      </c>
      <c r="N48" s="91">
        <v>5556734</v>
      </c>
      <c r="O48" s="81" t="s">
        <v>399</v>
      </c>
      <c r="P48" s="81" t="s">
        <v>629</v>
      </c>
      <c r="Q48" s="84" t="s">
        <v>589</v>
      </c>
      <c r="R48" s="81"/>
      <c r="S48" s="81"/>
      <c r="T48" s="81"/>
      <c r="U48" s="81"/>
    </row>
    <row r="49" spans="1:21" x14ac:dyDescent="0.25">
      <c r="A49" s="81">
        <v>2021</v>
      </c>
      <c r="B49" s="89" t="s">
        <v>500</v>
      </c>
      <c r="C49" s="89">
        <v>5550688</v>
      </c>
      <c r="D49" s="81" t="s">
        <v>526</v>
      </c>
      <c r="E49" s="89"/>
      <c r="F49" s="85" t="s">
        <v>517</v>
      </c>
      <c r="G49" s="90" t="s">
        <v>394</v>
      </c>
      <c r="L49" s="81">
        <v>2021</v>
      </c>
      <c r="M49" s="81" t="s">
        <v>660</v>
      </c>
      <c r="N49" s="91">
        <v>5556735</v>
      </c>
      <c r="O49" s="81" t="s">
        <v>399</v>
      </c>
      <c r="P49" s="81" t="s">
        <v>629</v>
      </c>
      <c r="Q49" s="84" t="s">
        <v>589</v>
      </c>
      <c r="R49" s="81"/>
      <c r="S49" s="81"/>
      <c r="T49" s="81"/>
      <c r="U49" s="81"/>
    </row>
    <row r="50" spans="1:21" x14ac:dyDescent="0.25">
      <c r="A50" s="81">
        <v>2021</v>
      </c>
      <c r="B50" s="89" t="s">
        <v>501</v>
      </c>
      <c r="C50" s="89">
        <v>5550689</v>
      </c>
      <c r="D50" s="81" t="s">
        <v>526</v>
      </c>
      <c r="E50" s="89"/>
      <c r="F50" s="84" t="s">
        <v>514</v>
      </c>
      <c r="G50" s="84"/>
      <c r="L50" s="81">
        <v>2021</v>
      </c>
      <c r="M50" s="81" t="s">
        <v>661</v>
      </c>
      <c r="N50" s="91">
        <v>5556736</v>
      </c>
      <c r="O50" s="81" t="s">
        <v>399</v>
      </c>
      <c r="P50" s="81" t="s">
        <v>697</v>
      </c>
      <c r="Q50" s="84" t="s">
        <v>589</v>
      </c>
      <c r="R50" s="81"/>
      <c r="S50" s="81"/>
      <c r="T50" s="81"/>
      <c r="U50" s="81"/>
    </row>
    <row r="51" spans="1:21" x14ac:dyDescent="0.25">
      <c r="A51" s="81">
        <v>2021</v>
      </c>
      <c r="B51" s="89" t="s">
        <v>502</v>
      </c>
      <c r="C51" s="89">
        <v>5550690</v>
      </c>
      <c r="D51" s="81" t="s">
        <v>526</v>
      </c>
      <c r="E51" s="89"/>
      <c r="F51" s="84" t="s">
        <v>514</v>
      </c>
      <c r="G51" s="84"/>
      <c r="L51" s="81">
        <v>2021</v>
      </c>
      <c r="M51" s="81" t="s">
        <v>662</v>
      </c>
      <c r="N51" s="91">
        <v>5556737</v>
      </c>
      <c r="O51" s="81" t="s">
        <v>399</v>
      </c>
      <c r="P51" s="81" t="s">
        <v>697</v>
      </c>
      <c r="Q51" s="84" t="s">
        <v>589</v>
      </c>
      <c r="R51" s="81"/>
      <c r="S51" s="81"/>
      <c r="T51" s="81"/>
      <c r="U51" s="81"/>
    </row>
    <row r="52" spans="1:21" x14ac:dyDescent="0.25">
      <c r="A52" s="81">
        <v>2021</v>
      </c>
      <c r="B52" s="89" t="s">
        <v>503</v>
      </c>
      <c r="C52" s="89">
        <v>5550691</v>
      </c>
      <c r="D52" s="81" t="s">
        <v>526</v>
      </c>
      <c r="E52" s="89"/>
      <c r="F52" s="84" t="s">
        <v>514</v>
      </c>
      <c r="G52" s="84"/>
      <c r="L52" s="81">
        <v>2021</v>
      </c>
      <c r="M52" s="81" t="s">
        <v>663</v>
      </c>
      <c r="N52" s="91">
        <v>5556738</v>
      </c>
      <c r="O52" s="81" t="s">
        <v>399</v>
      </c>
      <c r="P52" s="81" t="s">
        <v>697</v>
      </c>
      <c r="Q52" s="84" t="s">
        <v>589</v>
      </c>
      <c r="R52" s="81"/>
      <c r="S52" s="81"/>
      <c r="T52" s="81"/>
    </row>
    <row r="53" spans="1:21" x14ac:dyDescent="0.25">
      <c r="A53" s="81">
        <v>2021</v>
      </c>
      <c r="B53" s="89" t="s">
        <v>504</v>
      </c>
      <c r="C53" s="89">
        <v>5550692</v>
      </c>
      <c r="D53" s="81" t="s">
        <v>526</v>
      </c>
      <c r="E53" s="81"/>
      <c r="F53" s="85" t="s">
        <v>518</v>
      </c>
      <c r="G53" s="84" t="s">
        <v>394</v>
      </c>
      <c r="L53" s="81">
        <v>2021</v>
      </c>
      <c r="M53" s="81" t="s">
        <v>664</v>
      </c>
      <c r="N53" s="91">
        <v>5556739</v>
      </c>
      <c r="O53" s="81" t="s">
        <v>526</v>
      </c>
      <c r="P53" s="81" t="s">
        <v>698</v>
      </c>
      <c r="Q53" s="84" t="s">
        <v>589</v>
      </c>
      <c r="R53" s="81"/>
    </row>
    <row r="54" spans="1:21" x14ac:dyDescent="0.25">
      <c r="A54" s="81">
        <v>2021</v>
      </c>
      <c r="B54" s="89" t="s">
        <v>505</v>
      </c>
      <c r="C54" s="89">
        <v>5550693</v>
      </c>
      <c r="D54" s="81" t="s">
        <v>526</v>
      </c>
      <c r="E54" s="81"/>
      <c r="F54" s="85" t="s">
        <v>544</v>
      </c>
      <c r="G54" s="84" t="s">
        <v>394</v>
      </c>
      <c r="L54" s="81">
        <v>2021</v>
      </c>
      <c r="M54" s="81" t="s">
        <v>665</v>
      </c>
      <c r="N54" s="91">
        <v>5556740</v>
      </c>
      <c r="O54" s="81" t="s">
        <v>526</v>
      </c>
      <c r="P54" s="81" t="s">
        <v>698</v>
      </c>
      <c r="Q54" s="84" t="s">
        <v>699</v>
      </c>
      <c r="R54" s="81" t="s">
        <v>394</v>
      </c>
    </row>
    <row r="55" spans="1:21" x14ac:dyDescent="0.25">
      <c r="A55" s="81">
        <v>2021</v>
      </c>
      <c r="B55" s="89" t="s">
        <v>506</v>
      </c>
      <c r="C55" s="89">
        <v>5550694</v>
      </c>
      <c r="D55" s="81" t="s">
        <v>526</v>
      </c>
      <c r="E55" s="81"/>
      <c r="F55" s="85" t="s">
        <v>545</v>
      </c>
      <c r="G55" s="84" t="s">
        <v>394</v>
      </c>
      <c r="L55" s="81">
        <v>2021</v>
      </c>
      <c r="M55" s="81" t="s">
        <v>666</v>
      </c>
      <c r="N55" s="91">
        <v>5556741</v>
      </c>
      <c r="O55" s="81" t="s">
        <v>526</v>
      </c>
      <c r="P55" s="81" t="s">
        <v>645</v>
      </c>
      <c r="Q55" s="84" t="s">
        <v>543</v>
      </c>
      <c r="R55" s="81" t="s">
        <v>394</v>
      </c>
    </row>
    <row r="56" spans="1:21" x14ac:dyDescent="0.25">
      <c r="A56" s="81">
        <v>2021</v>
      </c>
      <c r="B56" s="89" t="s">
        <v>507</v>
      </c>
      <c r="C56" s="89">
        <v>5550695</v>
      </c>
      <c r="D56" s="81" t="s">
        <v>399</v>
      </c>
      <c r="E56" s="81">
        <v>61</v>
      </c>
      <c r="F56" s="84" t="s">
        <v>514</v>
      </c>
      <c r="G56" s="84"/>
      <c r="L56" s="81">
        <v>2021</v>
      </c>
      <c r="M56" s="81" t="s">
        <v>667</v>
      </c>
      <c r="N56" s="91">
        <v>5556742</v>
      </c>
      <c r="O56" s="81" t="s">
        <v>399</v>
      </c>
      <c r="P56" s="81" t="s">
        <v>632</v>
      </c>
      <c r="Q56" s="84" t="s">
        <v>589</v>
      </c>
      <c r="R56" s="81"/>
    </row>
    <row r="57" spans="1:21" x14ac:dyDescent="0.25">
      <c r="A57" s="81">
        <v>2021</v>
      </c>
      <c r="B57" s="89" t="s">
        <v>508</v>
      </c>
      <c r="C57" s="89">
        <v>5550696</v>
      </c>
      <c r="D57" s="81" t="s">
        <v>526</v>
      </c>
      <c r="E57" s="81"/>
      <c r="F57" s="84" t="s">
        <v>514</v>
      </c>
      <c r="G57" s="84"/>
      <c r="H57" s="86"/>
      <c r="I57" s="86"/>
      <c r="L57" s="81">
        <v>2021</v>
      </c>
      <c r="M57" s="81" t="s">
        <v>668</v>
      </c>
      <c r="N57" s="91">
        <v>5556743</v>
      </c>
      <c r="O57" s="81" t="s">
        <v>399</v>
      </c>
      <c r="P57" s="81" t="s">
        <v>632</v>
      </c>
      <c r="Q57" s="84" t="s">
        <v>589</v>
      </c>
      <c r="R57" s="89"/>
    </row>
    <row r="58" spans="1:21" x14ac:dyDescent="0.25">
      <c r="A58" s="81">
        <v>2021</v>
      </c>
      <c r="B58" s="89" t="s">
        <v>509</v>
      </c>
      <c r="C58" s="89">
        <v>5550697</v>
      </c>
      <c r="D58" s="81" t="s">
        <v>526</v>
      </c>
      <c r="E58" s="81"/>
      <c r="F58" s="85" t="s">
        <v>546</v>
      </c>
      <c r="G58" s="84" t="s">
        <v>394</v>
      </c>
      <c r="L58" s="81">
        <v>2021</v>
      </c>
      <c r="M58" s="81" t="s">
        <v>612</v>
      </c>
      <c r="N58" s="91">
        <v>5556744</v>
      </c>
      <c r="O58" s="81" t="s">
        <v>399</v>
      </c>
      <c r="P58" s="81" t="s">
        <v>632</v>
      </c>
      <c r="Q58" s="85" t="s">
        <v>631</v>
      </c>
      <c r="R58" s="81" t="s">
        <v>394</v>
      </c>
    </row>
    <row r="59" spans="1:21" x14ac:dyDescent="0.25">
      <c r="A59" s="81">
        <v>2021</v>
      </c>
      <c r="B59" s="89" t="s">
        <v>510</v>
      </c>
      <c r="C59" s="89">
        <v>5550698</v>
      </c>
      <c r="D59" s="81" t="s">
        <v>526</v>
      </c>
      <c r="E59" s="81"/>
      <c r="F59" s="84" t="s">
        <v>514</v>
      </c>
      <c r="G59" s="84"/>
      <c r="L59" s="81">
        <v>2021</v>
      </c>
      <c r="M59" s="81" t="s">
        <v>613</v>
      </c>
      <c r="N59" s="91">
        <v>5556745</v>
      </c>
      <c r="O59" s="81" t="s">
        <v>399</v>
      </c>
      <c r="P59" s="81" t="s">
        <v>633</v>
      </c>
      <c r="Q59" s="81" t="s">
        <v>637</v>
      </c>
      <c r="R59" s="81"/>
    </row>
    <row r="60" spans="1:21" x14ac:dyDescent="0.25">
      <c r="A60" s="81">
        <v>2021</v>
      </c>
      <c r="B60" s="89" t="s">
        <v>511</v>
      </c>
      <c r="C60" s="89">
        <v>5550699</v>
      </c>
      <c r="D60" s="81" t="s">
        <v>399</v>
      </c>
      <c r="E60" s="81">
        <v>43</v>
      </c>
      <c r="F60" s="84" t="s">
        <v>514</v>
      </c>
      <c r="G60" s="84"/>
      <c r="L60" s="81">
        <v>2021</v>
      </c>
      <c r="M60" s="81" t="s">
        <v>614</v>
      </c>
      <c r="N60" s="91">
        <v>5556746</v>
      </c>
      <c r="O60" s="81" t="s">
        <v>399</v>
      </c>
      <c r="P60" s="81" t="s">
        <v>633</v>
      </c>
      <c r="Q60" s="81" t="s">
        <v>637</v>
      </c>
      <c r="R60" s="81"/>
    </row>
    <row r="61" spans="1:21" x14ac:dyDescent="0.25">
      <c r="A61" s="81">
        <v>2021</v>
      </c>
      <c r="B61" s="89" t="s">
        <v>512</v>
      </c>
      <c r="C61" s="89">
        <v>5550700</v>
      </c>
      <c r="D61" s="81" t="s">
        <v>399</v>
      </c>
      <c r="E61" s="81">
        <v>43</v>
      </c>
      <c r="F61" s="84" t="s">
        <v>514</v>
      </c>
      <c r="G61" s="84"/>
      <c r="L61" s="81">
        <v>2021</v>
      </c>
      <c r="M61" s="81" t="s">
        <v>615</v>
      </c>
      <c r="N61" s="93">
        <v>5556747</v>
      </c>
      <c r="O61" s="81" t="s">
        <v>399</v>
      </c>
      <c r="P61" s="81" t="s">
        <v>634</v>
      </c>
      <c r="Q61" s="84" t="s">
        <v>635</v>
      </c>
      <c r="R61" s="81" t="s">
        <v>394</v>
      </c>
    </row>
    <row r="62" spans="1:21" x14ac:dyDescent="0.25">
      <c r="A62" s="81">
        <v>2021</v>
      </c>
      <c r="B62" s="89" t="s">
        <v>449</v>
      </c>
      <c r="C62" s="89">
        <v>5559376</v>
      </c>
      <c r="D62" s="81" t="s">
        <v>404</v>
      </c>
      <c r="E62" s="89">
        <v>38</v>
      </c>
      <c r="F62" s="85" t="s">
        <v>515</v>
      </c>
      <c r="G62" s="84" t="s">
        <v>394</v>
      </c>
      <c r="L62" s="81">
        <v>2021</v>
      </c>
      <c r="M62" s="81" t="s">
        <v>616</v>
      </c>
      <c r="N62" s="91">
        <v>5556748</v>
      </c>
      <c r="O62" s="81" t="s">
        <v>399</v>
      </c>
      <c r="P62" s="81" t="s">
        <v>634</v>
      </c>
      <c r="Q62" s="84" t="s">
        <v>636</v>
      </c>
      <c r="R62" s="81" t="s">
        <v>394</v>
      </c>
    </row>
    <row r="63" spans="1:21" x14ac:dyDescent="0.25">
      <c r="A63" s="81">
        <v>2021</v>
      </c>
      <c r="B63" s="89" t="s">
        <v>450</v>
      </c>
      <c r="C63" s="89">
        <v>5559377</v>
      </c>
      <c r="D63" s="81" t="s">
        <v>404</v>
      </c>
      <c r="E63" s="89">
        <v>38</v>
      </c>
      <c r="F63" s="85" t="s">
        <v>516</v>
      </c>
      <c r="G63" s="84" t="s">
        <v>394</v>
      </c>
      <c r="L63" s="81">
        <v>2021</v>
      </c>
      <c r="M63" s="81" t="s">
        <v>617</v>
      </c>
      <c r="N63" s="91">
        <v>5556751</v>
      </c>
      <c r="O63" s="81" t="s">
        <v>399</v>
      </c>
      <c r="P63" s="81" t="s">
        <v>640</v>
      </c>
      <c r="Q63" s="81" t="s">
        <v>637</v>
      </c>
      <c r="R63" s="81"/>
    </row>
    <row r="64" spans="1:21" x14ac:dyDescent="0.25">
      <c r="A64" s="81">
        <v>2021</v>
      </c>
      <c r="B64" s="89" t="s">
        <v>451</v>
      </c>
      <c r="C64" s="89">
        <v>5559378</v>
      </c>
      <c r="D64" s="89" t="s">
        <v>534</v>
      </c>
      <c r="E64" s="89">
        <v>54</v>
      </c>
      <c r="F64" s="84" t="s">
        <v>513</v>
      </c>
      <c r="G64" s="84"/>
      <c r="L64" s="81">
        <v>2021</v>
      </c>
      <c r="M64" s="81" t="s">
        <v>618</v>
      </c>
      <c r="N64" s="91">
        <v>5556752</v>
      </c>
      <c r="O64" s="81" t="s">
        <v>399</v>
      </c>
      <c r="P64" s="81" t="s">
        <v>640</v>
      </c>
      <c r="Q64" s="81" t="s">
        <v>637</v>
      </c>
      <c r="R64" s="81"/>
    </row>
    <row r="65" spans="1:20" x14ac:dyDescent="0.25">
      <c r="A65" s="81">
        <v>2021</v>
      </c>
      <c r="B65" s="89" t="s">
        <v>452</v>
      </c>
      <c r="C65" s="89">
        <v>5559379</v>
      </c>
      <c r="D65" s="89" t="s">
        <v>535</v>
      </c>
      <c r="E65" s="89">
        <v>54</v>
      </c>
      <c r="F65" s="85" t="s">
        <v>536</v>
      </c>
      <c r="G65" s="84" t="s">
        <v>394</v>
      </c>
      <c r="L65" s="81">
        <v>2021</v>
      </c>
      <c r="M65" s="81" t="s">
        <v>619</v>
      </c>
      <c r="N65" s="91">
        <v>5556753</v>
      </c>
      <c r="O65" s="81" t="s">
        <v>399</v>
      </c>
      <c r="P65" s="81" t="s">
        <v>641</v>
      </c>
      <c r="Q65" s="81" t="s">
        <v>637</v>
      </c>
      <c r="R65" s="81"/>
    </row>
    <row r="66" spans="1:20" x14ac:dyDescent="0.25">
      <c r="A66" s="81">
        <v>2021</v>
      </c>
      <c r="B66" s="89"/>
      <c r="C66" s="89">
        <v>5559380</v>
      </c>
      <c r="D66" s="89" t="s">
        <v>540</v>
      </c>
      <c r="E66" s="89">
        <v>54</v>
      </c>
      <c r="F66" s="84" t="s">
        <v>513</v>
      </c>
      <c r="G66" s="84"/>
      <c r="L66" s="81">
        <v>2021</v>
      </c>
      <c r="M66" s="81" t="s">
        <v>620</v>
      </c>
      <c r="N66" s="91">
        <v>5556754</v>
      </c>
      <c r="O66" s="81" t="s">
        <v>399</v>
      </c>
      <c r="P66" s="81" t="s">
        <v>641</v>
      </c>
      <c r="Q66" s="84" t="s">
        <v>589</v>
      </c>
      <c r="R66" s="81"/>
    </row>
    <row r="67" spans="1:20" x14ac:dyDescent="0.25">
      <c r="A67" s="81">
        <v>2021</v>
      </c>
      <c r="B67" s="89" t="s">
        <v>454</v>
      </c>
      <c r="C67" s="89">
        <v>5559381</v>
      </c>
      <c r="D67" s="89" t="s">
        <v>399</v>
      </c>
      <c r="E67" s="89" t="s">
        <v>453</v>
      </c>
      <c r="F67" s="85" t="s">
        <v>517</v>
      </c>
      <c r="G67" s="90" t="s">
        <v>394</v>
      </c>
      <c r="L67" s="81">
        <v>2021</v>
      </c>
      <c r="M67" s="81" t="s">
        <v>621</v>
      </c>
      <c r="N67" s="91">
        <v>5556755</v>
      </c>
      <c r="O67" s="81" t="s">
        <v>399</v>
      </c>
      <c r="P67" s="81" t="s">
        <v>641</v>
      </c>
      <c r="Q67" s="81" t="s">
        <v>637</v>
      </c>
      <c r="R67" s="81"/>
    </row>
    <row r="68" spans="1:20" x14ac:dyDescent="0.25">
      <c r="A68" s="81">
        <v>2021</v>
      </c>
      <c r="B68" s="89" t="s">
        <v>455</v>
      </c>
      <c r="C68" s="89">
        <v>5559382</v>
      </c>
      <c r="D68" s="89" t="s">
        <v>537</v>
      </c>
      <c r="E68" s="89">
        <v>17</v>
      </c>
      <c r="F68" s="84" t="s">
        <v>538</v>
      </c>
      <c r="G68" s="84"/>
      <c r="L68" s="81">
        <v>2021</v>
      </c>
      <c r="M68" s="81" t="s">
        <v>622</v>
      </c>
      <c r="N68" s="91">
        <v>5556756</v>
      </c>
      <c r="O68" s="81" t="s">
        <v>399</v>
      </c>
      <c r="P68" s="81" t="s">
        <v>642</v>
      </c>
      <c r="Q68" s="81" t="s">
        <v>637</v>
      </c>
      <c r="R68" s="81"/>
    </row>
    <row r="69" spans="1:20" x14ac:dyDescent="0.25">
      <c r="A69" s="81">
        <v>2021</v>
      </c>
      <c r="B69" s="89" t="s">
        <v>456</v>
      </c>
      <c r="C69" s="89">
        <v>5559383</v>
      </c>
      <c r="D69" s="89" t="s">
        <v>537</v>
      </c>
      <c r="E69" s="89">
        <v>17</v>
      </c>
      <c r="F69" s="84" t="s">
        <v>538</v>
      </c>
      <c r="G69" s="84"/>
      <c r="L69" s="81">
        <v>2021</v>
      </c>
      <c r="M69" s="81" t="s">
        <v>606</v>
      </c>
      <c r="N69" s="91">
        <v>5556757</v>
      </c>
      <c r="O69" s="81" t="s">
        <v>399</v>
      </c>
      <c r="P69" s="81" t="s">
        <v>623</v>
      </c>
      <c r="Q69" s="85" t="s">
        <v>605</v>
      </c>
      <c r="R69" s="81" t="s">
        <v>394</v>
      </c>
    </row>
    <row r="70" spans="1:20" x14ac:dyDescent="0.25">
      <c r="A70" s="81">
        <v>2021</v>
      </c>
      <c r="B70" s="89" t="s">
        <v>457</v>
      </c>
      <c r="C70" s="89">
        <v>5559384</v>
      </c>
      <c r="D70" s="89" t="s">
        <v>537</v>
      </c>
      <c r="E70" s="89">
        <v>17</v>
      </c>
      <c r="F70" s="84" t="s">
        <v>513</v>
      </c>
      <c r="G70" s="84"/>
      <c r="L70" s="81">
        <v>2021</v>
      </c>
      <c r="M70" s="81" t="s">
        <v>607</v>
      </c>
      <c r="N70" s="91">
        <v>5556758</v>
      </c>
      <c r="O70" s="81" t="s">
        <v>399</v>
      </c>
      <c r="P70" s="81" t="s">
        <v>624</v>
      </c>
      <c r="Q70" s="85" t="s">
        <v>625</v>
      </c>
      <c r="R70" s="81" t="s">
        <v>394</v>
      </c>
    </row>
    <row r="71" spans="1:20" x14ac:dyDescent="0.25">
      <c r="A71" s="81">
        <v>2021</v>
      </c>
      <c r="B71" s="89" t="s">
        <v>458</v>
      </c>
      <c r="C71" s="89">
        <v>5559385</v>
      </c>
      <c r="D71" s="89" t="s">
        <v>399</v>
      </c>
      <c r="E71" s="89">
        <v>15</v>
      </c>
      <c r="F71" s="85" t="s">
        <v>518</v>
      </c>
      <c r="G71" s="84" t="s">
        <v>519</v>
      </c>
      <c r="L71" s="81">
        <v>2021</v>
      </c>
      <c r="M71" s="81" t="s">
        <v>608</v>
      </c>
      <c r="N71" s="91">
        <v>5556759</v>
      </c>
      <c r="O71" s="81" t="s">
        <v>399</v>
      </c>
      <c r="P71" s="81" t="s">
        <v>624</v>
      </c>
      <c r="Q71" s="85" t="s">
        <v>626</v>
      </c>
      <c r="R71" s="81" t="s">
        <v>394</v>
      </c>
    </row>
    <row r="72" spans="1:20" x14ac:dyDescent="0.25">
      <c r="A72" s="81">
        <v>2021</v>
      </c>
      <c r="B72" s="89" t="s">
        <v>459</v>
      </c>
      <c r="C72" s="89">
        <v>5559386</v>
      </c>
      <c r="D72" s="89" t="s">
        <v>399</v>
      </c>
      <c r="E72" s="89">
        <v>15</v>
      </c>
      <c r="F72" s="85" t="s">
        <v>520</v>
      </c>
      <c r="G72" s="90" t="s">
        <v>394</v>
      </c>
      <c r="L72" s="81">
        <v>2021</v>
      </c>
      <c r="M72" s="81" t="s">
        <v>609</v>
      </c>
      <c r="N72" s="91">
        <v>5556760</v>
      </c>
      <c r="O72" s="81" t="s">
        <v>399</v>
      </c>
      <c r="P72" s="81" t="s">
        <v>624</v>
      </c>
      <c r="Q72" s="84" t="s">
        <v>627</v>
      </c>
      <c r="R72" s="81"/>
      <c r="S72" s="1"/>
      <c r="T72" s="1"/>
    </row>
    <row r="73" spans="1:20" x14ac:dyDescent="0.25">
      <c r="A73" s="81">
        <v>2021</v>
      </c>
      <c r="B73" s="89" t="s">
        <v>460</v>
      </c>
      <c r="C73" s="89">
        <v>5559401</v>
      </c>
      <c r="D73" s="89" t="s">
        <v>539</v>
      </c>
      <c r="E73" s="89">
        <v>42</v>
      </c>
      <c r="F73" s="84" t="s">
        <v>513</v>
      </c>
      <c r="G73" s="84"/>
      <c r="L73" s="81">
        <v>2021</v>
      </c>
      <c r="M73" s="81" t="s">
        <v>610</v>
      </c>
      <c r="N73" s="91">
        <v>5556761</v>
      </c>
      <c r="O73" s="81" t="s">
        <v>399</v>
      </c>
      <c r="P73" s="81" t="s">
        <v>628</v>
      </c>
      <c r="Q73" s="84" t="s">
        <v>639</v>
      </c>
      <c r="R73" s="81"/>
      <c r="T73" s="1"/>
    </row>
    <row r="74" spans="1:20" x14ac:dyDescent="0.25">
      <c r="A74" s="81">
        <v>2021</v>
      </c>
      <c r="B74" s="89" t="s">
        <v>462</v>
      </c>
      <c r="C74" s="89">
        <v>5559402</v>
      </c>
      <c r="D74" s="89" t="s">
        <v>399</v>
      </c>
      <c r="E74" s="89" t="s">
        <v>461</v>
      </c>
      <c r="F74" s="85" t="s">
        <v>448</v>
      </c>
      <c r="G74" s="90" t="s">
        <v>394</v>
      </c>
      <c r="L74" s="81">
        <v>2021</v>
      </c>
      <c r="M74" s="81" t="s">
        <v>611</v>
      </c>
      <c r="N74" s="91">
        <v>5556762</v>
      </c>
      <c r="O74" s="81" t="s">
        <v>399</v>
      </c>
      <c r="P74" s="81" t="s">
        <v>629</v>
      </c>
      <c r="Q74" s="85" t="s">
        <v>630</v>
      </c>
      <c r="R74" s="81" t="s">
        <v>394</v>
      </c>
      <c r="S74" s="1"/>
      <c r="T74" s="1"/>
    </row>
    <row r="75" spans="1:20" x14ac:dyDescent="0.25">
      <c r="A75" s="81">
        <v>2021</v>
      </c>
      <c r="B75" s="89" t="s">
        <v>463</v>
      </c>
      <c r="C75" s="89">
        <v>5559403</v>
      </c>
      <c r="D75" s="89" t="s">
        <v>399</v>
      </c>
      <c r="E75" s="89" t="s">
        <v>461</v>
      </c>
      <c r="F75" s="84" t="s">
        <v>513</v>
      </c>
      <c r="G75" s="84"/>
      <c r="L75" s="81">
        <v>2021</v>
      </c>
      <c r="M75" s="81"/>
      <c r="N75" s="91">
        <v>5556763</v>
      </c>
      <c r="O75" s="81" t="s">
        <v>526</v>
      </c>
      <c r="P75" s="81" t="s">
        <v>645</v>
      </c>
      <c r="Q75" s="84" t="s">
        <v>627</v>
      </c>
      <c r="R75" s="81"/>
      <c r="S75" s="1"/>
      <c r="T75" s="1"/>
    </row>
    <row r="76" spans="1:20" x14ac:dyDescent="0.25">
      <c r="A76" s="81">
        <v>2021</v>
      </c>
      <c r="B76" s="89" t="s">
        <v>464</v>
      </c>
      <c r="C76" s="89">
        <v>5559404</v>
      </c>
      <c r="D76" s="89" t="s">
        <v>399</v>
      </c>
      <c r="E76" s="89" t="s">
        <v>461</v>
      </c>
      <c r="F76" s="84" t="s">
        <v>513</v>
      </c>
      <c r="G76" s="84"/>
      <c r="L76" s="81">
        <v>2021</v>
      </c>
      <c r="M76" s="81" t="s">
        <v>646</v>
      </c>
      <c r="N76" s="91">
        <v>5556769</v>
      </c>
      <c r="O76" s="81" t="s">
        <v>404</v>
      </c>
      <c r="P76" s="81" t="s">
        <v>684</v>
      </c>
      <c r="Q76" s="89" t="s">
        <v>685</v>
      </c>
      <c r="R76" s="81"/>
      <c r="S76" s="1"/>
      <c r="T76" s="1"/>
    </row>
    <row r="77" spans="1:20" x14ac:dyDescent="0.25">
      <c r="A77" s="81">
        <v>2021</v>
      </c>
      <c r="B77" s="89" t="s">
        <v>465</v>
      </c>
      <c r="C77" s="89">
        <v>5559405</v>
      </c>
      <c r="D77" s="89" t="s">
        <v>399</v>
      </c>
      <c r="E77" s="89">
        <v>44</v>
      </c>
      <c r="F77" s="84" t="s">
        <v>513</v>
      </c>
      <c r="G77" s="84"/>
      <c r="L77" s="81">
        <v>2021</v>
      </c>
      <c r="M77" s="81" t="s">
        <v>647</v>
      </c>
      <c r="N77" s="91">
        <v>5556771</v>
      </c>
      <c r="O77" s="81" t="s">
        <v>399</v>
      </c>
      <c r="P77" s="81" t="s">
        <v>623</v>
      </c>
      <c r="Q77" s="89" t="s">
        <v>686</v>
      </c>
      <c r="R77" s="81" t="s">
        <v>394</v>
      </c>
      <c r="S77" s="1"/>
      <c r="T77" s="1"/>
    </row>
    <row r="78" spans="1:20" x14ac:dyDescent="0.25">
      <c r="A78" s="81">
        <v>2021</v>
      </c>
      <c r="B78" s="89" t="s">
        <v>467</v>
      </c>
      <c r="C78" s="89">
        <v>5559406</v>
      </c>
      <c r="D78" s="89" t="s">
        <v>399</v>
      </c>
      <c r="E78" s="89" t="s">
        <v>466</v>
      </c>
      <c r="F78" s="84" t="s">
        <v>513</v>
      </c>
      <c r="G78" s="84"/>
      <c r="L78" s="81">
        <v>2021</v>
      </c>
      <c r="M78" s="81" t="s">
        <v>648</v>
      </c>
      <c r="N78" s="91">
        <v>5556772</v>
      </c>
      <c r="O78" s="81" t="s">
        <v>399</v>
      </c>
      <c r="P78" s="81" t="s">
        <v>687</v>
      </c>
      <c r="Q78" s="89" t="s">
        <v>688</v>
      </c>
      <c r="R78" s="81" t="s">
        <v>394</v>
      </c>
      <c r="S78" s="1"/>
      <c r="T78" s="1"/>
    </row>
    <row r="79" spans="1:20" x14ac:dyDescent="0.25">
      <c r="A79" s="81">
        <v>2021</v>
      </c>
      <c r="B79" s="89" t="s">
        <v>468</v>
      </c>
      <c r="C79" s="89">
        <v>5559407</v>
      </c>
      <c r="D79" s="89" t="s">
        <v>399</v>
      </c>
      <c r="E79" s="89">
        <v>58</v>
      </c>
      <c r="F79" s="85" t="s">
        <v>521</v>
      </c>
      <c r="G79" s="84" t="s">
        <v>519</v>
      </c>
      <c r="L79" s="81">
        <v>2021</v>
      </c>
      <c r="M79" s="81" t="s">
        <v>649</v>
      </c>
      <c r="N79" s="91">
        <v>5556773</v>
      </c>
      <c r="O79" s="81" t="s">
        <v>399</v>
      </c>
      <c r="P79" s="81" t="s">
        <v>687</v>
      </c>
      <c r="Q79" s="84" t="s">
        <v>513</v>
      </c>
      <c r="R79" s="81"/>
      <c r="S79" s="1"/>
      <c r="T79" s="1"/>
    </row>
    <row r="80" spans="1:20" x14ac:dyDescent="0.25">
      <c r="A80" s="81">
        <v>2021</v>
      </c>
      <c r="B80" s="89" t="s">
        <v>469</v>
      </c>
      <c r="C80" s="89">
        <v>5559408</v>
      </c>
      <c r="D80" s="89" t="s">
        <v>399</v>
      </c>
      <c r="E80" s="89">
        <v>58</v>
      </c>
      <c r="F80" s="85" t="s">
        <v>522</v>
      </c>
      <c r="G80" s="84" t="s">
        <v>519</v>
      </c>
      <c r="L80" s="81">
        <v>2021</v>
      </c>
      <c r="M80" s="81" t="s">
        <v>650</v>
      </c>
      <c r="N80" s="91">
        <v>5556774</v>
      </c>
      <c r="O80" s="81" t="s">
        <v>399</v>
      </c>
      <c r="P80" s="81" t="s">
        <v>687</v>
      </c>
      <c r="Q80" s="89" t="s">
        <v>637</v>
      </c>
      <c r="R80" s="81"/>
      <c r="S80" s="1"/>
      <c r="T80" s="1"/>
    </row>
    <row r="81" spans="1:20" x14ac:dyDescent="0.25">
      <c r="A81" s="81">
        <v>2021</v>
      </c>
      <c r="B81" s="89" t="s">
        <v>470</v>
      </c>
      <c r="C81" s="89">
        <v>5559409</v>
      </c>
      <c r="D81" s="89" t="s">
        <v>399</v>
      </c>
      <c r="E81" s="89" t="s">
        <v>239</v>
      </c>
      <c r="F81" s="85" t="s">
        <v>523</v>
      </c>
      <c r="G81" s="90" t="s">
        <v>394</v>
      </c>
      <c r="L81" s="81">
        <v>2021</v>
      </c>
      <c r="M81" s="81" t="s">
        <v>651</v>
      </c>
      <c r="N81" s="91">
        <v>5556775</v>
      </c>
      <c r="O81" s="81" t="s">
        <v>399</v>
      </c>
      <c r="P81" s="81" t="s">
        <v>628</v>
      </c>
      <c r="Q81" s="89" t="s">
        <v>689</v>
      </c>
      <c r="R81" s="81"/>
      <c r="S81" s="1"/>
      <c r="T81" s="1"/>
    </row>
    <row r="82" spans="1:20" x14ac:dyDescent="0.25">
      <c r="A82" s="81">
        <v>2021</v>
      </c>
      <c r="B82" s="89" t="s">
        <v>471</v>
      </c>
      <c r="C82" s="89">
        <v>5559410</v>
      </c>
      <c r="D82" s="89" t="s">
        <v>399</v>
      </c>
      <c r="E82" s="89" t="s">
        <v>239</v>
      </c>
      <c r="F82" s="85" t="s">
        <v>515</v>
      </c>
      <c r="G82" s="90" t="s">
        <v>394</v>
      </c>
      <c r="L82" s="81">
        <v>2021</v>
      </c>
      <c r="M82" s="81" t="s">
        <v>652</v>
      </c>
      <c r="N82" s="92">
        <v>5556780</v>
      </c>
      <c r="O82" s="81" t="s">
        <v>399</v>
      </c>
      <c r="P82" s="81" t="s">
        <v>690</v>
      </c>
      <c r="Q82" s="89" t="s">
        <v>691</v>
      </c>
      <c r="R82" s="81"/>
      <c r="S82" s="1"/>
      <c r="T82" s="1"/>
    </row>
    <row r="83" spans="1:20" x14ac:dyDescent="0.25">
      <c r="A83" s="81">
        <v>2021</v>
      </c>
      <c r="B83" s="89" t="s">
        <v>472</v>
      </c>
      <c r="C83" s="89">
        <v>5559411</v>
      </c>
      <c r="D83" s="89" t="s">
        <v>399</v>
      </c>
      <c r="E83" s="89" t="s">
        <v>239</v>
      </c>
      <c r="F83" s="84" t="s">
        <v>513</v>
      </c>
      <c r="G83" s="84"/>
      <c r="L83" s="81">
        <v>2021</v>
      </c>
      <c r="M83" s="81" t="s">
        <v>653</v>
      </c>
      <c r="N83" s="92">
        <v>5556781</v>
      </c>
      <c r="O83" s="81" t="s">
        <v>399</v>
      </c>
      <c r="P83" s="81" t="s">
        <v>690</v>
      </c>
      <c r="Q83" s="89" t="s">
        <v>691</v>
      </c>
      <c r="R83" s="81"/>
      <c r="S83" s="1"/>
      <c r="T83" s="1"/>
    </row>
    <row r="84" spans="1:20" x14ac:dyDescent="0.25">
      <c r="A84" s="81">
        <v>2021</v>
      </c>
      <c r="B84" s="89" t="s">
        <v>474</v>
      </c>
      <c r="C84" s="89">
        <v>5559412</v>
      </c>
      <c r="D84" s="89" t="s">
        <v>399</v>
      </c>
      <c r="E84" s="89" t="s">
        <v>473</v>
      </c>
      <c r="F84" s="84" t="s">
        <v>513</v>
      </c>
      <c r="G84" s="84"/>
      <c r="L84" s="81">
        <v>2021</v>
      </c>
      <c r="M84" s="81" t="s">
        <v>654</v>
      </c>
      <c r="N84" s="91">
        <v>5556784</v>
      </c>
      <c r="O84" s="81" t="s">
        <v>399</v>
      </c>
      <c r="P84" s="81" t="s">
        <v>692</v>
      </c>
      <c r="Q84" s="89" t="s">
        <v>691</v>
      </c>
      <c r="R84" s="81"/>
      <c r="S84" s="1"/>
      <c r="T84" s="1"/>
    </row>
    <row r="85" spans="1:20" x14ac:dyDescent="0.25">
      <c r="A85" s="81">
        <v>2021</v>
      </c>
      <c r="B85" s="89" t="s">
        <v>475</v>
      </c>
      <c r="C85" s="89">
        <v>5559413</v>
      </c>
      <c r="D85" s="81" t="s">
        <v>404</v>
      </c>
      <c r="E85" s="89" t="s">
        <v>473</v>
      </c>
      <c r="F85" s="85" t="s">
        <v>524</v>
      </c>
      <c r="G85" s="90" t="s">
        <v>394</v>
      </c>
      <c r="L85" s="81">
        <v>2021</v>
      </c>
      <c r="M85" s="81" t="s">
        <v>655</v>
      </c>
      <c r="N85" s="91">
        <v>5556785</v>
      </c>
      <c r="O85" s="81" t="s">
        <v>399</v>
      </c>
      <c r="P85" s="81" t="s">
        <v>692</v>
      </c>
      <c r="Q85" s="89" t="s">
        <v>693</v>
      </c>
      <c r="R85" s="81"/>
      <c r="S85" s="1"/>
      <c r="T85" s="1"/>
    </row>
    <row r="86" spans="1:20" x14ac:dyDescent="0.25">
      <c r="A86" s="81">
        <v>2021</v>
      </c>
      <c r="B86" s="89" t="s">
        <v>476</v>
      </c>
      <c r="C86" s="89">
        <v>5559414</v>
      </c>
      <c r="D86" s="89" t="s">
        <v>526</v>
      </c>
      <c r="E86" s="89" t="s">
        <v>473</v>
      </c>
      <c r="F86" s="84" t="s">
        <v>513</v>
      </c>
      <c r="G86" s="84"/>
      <c r="L86" s="81">
        <v>2021</v>
      </c>
      <c r="M86" s="81" t="s">
        <v>656</v>
      </c>
      <c r="N86" s="91">
        <v>5556793</v>
      </c>
      <c r="O86" s="81" t="s">
        <v>399</v>
      </c>
      <c r="P86" s="81" t="s">
        <v>694</v>
      </c>
      <c r="Q86" s="89" t="s">
        <v>695</v>
      </c>
      <c r="R86" s="81" t="s">
        <v>394</v>
      </c>
    </row>
    <row r="87" spans="1:20" x14ac:dyDescent="0.25">
      <c r="A87" s="81">
        <v>2021</v>
      </c>
      <c r="B87" s="89" t="s">
        <v>477</v>
      </c>
      <c r="C87" s="89">
        <v>5559415</v>
      </c>
      <c r="D87" s="89" t="s">
        <v>526</v>
      </c>
      <c r="E87" s="89" t="s">
        <v>473</v>
      </c>
      <c r="F87" s="85" t="s">
        <v>525</v>
      </c>
      <c r="G87" s="90" t="s">
        <v>394</v>
      </c>
      <c r="L87" s="81">
        <v>2021</v>
      </c>
      <c r="M87" s="81" t="s">
        <v>657</v>
      </c>
      <c r="N87" s="91">
        <v>5620084</v>
      </c>
      <c r="O87" s="81" t="s">
        <v>526</v>
      </c>
      <c r="P87" s="81" t="s">
        <v>228</v>
      </c>
      <c r="Q87" s="89" t="s">
        <v>518</v>
      </c>
      <c r="R87" s="81" t="s">
        <v>394</v>
      </c>
      <c r="S87" s="1"/>
      <c r="T87" s="1"/>
    </row>
    <row r="88" spans="1:20" x14ac:dyDescent="0.25">
      <c r="A88" s="81">
        <v>2021</v>
      </c>
      <c r="B88" s="89" t="s">
        <v>478</v>
      </c>
      <c r="C88" s="89">
        <v>5559416</v>
      </c>
      <c r="D88" s="89" t="s">
        <v>537</v>
      </c>
      <c r="E88" s="89" t="s">
        <v>473</v>
      </c>
      <c r="F88" s="84" t="s">
        <v>513</v>
      </c>
      <c r="G88" s="84"/>
      <c r="L88" s="81">
        <v>2021</v>
      </c>
      <c r="M88" s="81" t="s">
        <v>658</v>
      </c>
      <c r="N88" s="91">
        <v>5620085</v>
      </c>
      <c r="O88" s="81" t="s">
        <v>526</v>
      </c>
      <c r="P88" s="81" t="s">
        <v>228</v>
      </c>
      <c r="Q88" s="89" t="s">
        <v>696</v>
      </c>
      <c r="R88" s="81" t="s">
        <v>394</v>
      </c>
      <c r="S88" s="1"/>
      <c r="T88" s="1"/>
    </row>
    <row r="89" spans="1:20" x14ac:dyDescent="0.25">
      <c r="A89" s="81">
        <v>2021</v>
      </c>
      <c r="B89" s="89" t="s">
        <v>479</v>
      </c>
      <c r="C89" s="89">
        <v>5559417</v>
      </c>
      <c r="D89" s="89" t="s">
        <v>537</v>
      </c>
      <c r="E89" s="89" t="s">
        <v>473</v>
      </c>
      <c r="F89" s="84" t="s">
        <v>513</v>
      </c>
      <c r="G89" s="84"/>
      <c r="L89" s="81">
        <v>2021</v>
      </c>
      <c r="M89" s="81" t="s">
        <v>715</v>
      </c>
      <c r="N89" s="91">
        <v>5620086</v>
      </c>
      <c r="O89" s="81" t="s">
        <v>399</v>
      </c>
      <c r="P89" s="81" t="s">
        <v>228</v>
      </c>
      <c r="Q89" s="89" t="s">
        <v>714</v>
      </c>
      <c r="R89" s="81" t="s">
        <v>394</v>
      </c>
      <c r="S89" s="1"/>
      <c r="T89" s="1"/>
    </row>
    <row r="90" spans="1:20" x14ac:dyDescent="0.25">
      <c r="A90" s="81">
        <v>2021</v>
      </c>
      <c r="B90" s="89" t="s">
        <v>479</v>
      </c>
      <c r="C90" s="89">
        <v>5559417</v>
      </c>
      <c r="D90" s="89" t="s">
        <v>526</v>
      </c>
      <c r="E90" s="89" t="s">
        <v>473</v>
      </c>
      <c r="F90" s="84" t="s">
        <v>514</v>
      </c>
      <c r="G90" s="84"/>
      <c r="L90" s="81"/>
      <c r="M90" s="81"/>
      <c r="N90" s="89"/>
      <c r="O90" s="89"/>
      <c r="P90" s="81"/>
      <c r="Q90" s="89"/>
      <c r="R90" s="89"/>
      <c r="S90" s="1"/>
      <c r="T90" s="1"/>
    </row>
    <row r="91" spans="1:20" x14ac:dyDescent="0.25">
      <c r="A91" s="81">
        <v>2021</v>
      </c>
      <c r="B91" s="89" t="s">
        <v>480</v>
      </c>
      <c r="C91" s="89">
        <v>5559418</v>
      </c>
      <c r="D91" s="89" t="s">
        <v>399</v>
      </c>
      <c r="E91" s="89" t="s">
        <v>235</v>
      </c>
      <c r="F91" s="84" t="s">
        <v>513</v>
      </c>
      <c r="G91" s="84"/>
    </row>
    <row r="92" spans="1:20" x14ac:dyDescent="0.25">
      <c r="A92" s="81">
        <v>2021</v>
      </c>
      <c r="B92" s="89"/>
      <c r="C92" s="89">
        <v>5559419</v>
      </c>
      <c r="D92" s="89" t="s">
        <v>540</v>
      </c>
      <c r="E92" s="89">
        <v>6</v>
      </c>
      <c r="F92" s="84" t="s">
        <v>513</v>
      </c>
      <c r="G92" s="84"/>
    </row>
    <row r="93" spans="1:20" x14ac:dyDescent="0.25">
      <c r="A93" s="81">
        <v>2021</v>
      </c>
      <c r="B93" s="89" t="s">
        <v>481</v>
      </c>
      <c r="C93" s="89">
        <v>5559420</v>
      </c>
      <c r="D93" s="81" t="s">
        <v>404</v>
      </c>
      <c r="E93" s="89">
        <v>40</v>
      </c>
      <c r="F93" s="84" t="s">
        <v>513</v>
      </c>
      <c r="G93" s="84"/>
      <c r="N93" s="1"/>
      <c r="O93" s="1"/>
      <c r="Q93" s="1"/>
      <c r="R93" s="1"/>
    </row>
    <row r="94" spans="1:20" x14ac:dyDescent="0.25">
      <c r="A94" s="81">
        <v>2021</v>
      </c>
      <c r="B94" s="89" t="s">
        <v>482</v>
      </c>
      <c r="C94" s="89">
        <v>5559421</v>
      </c>
      <c r="D94" s="81" t="s">
        <v>404</v>
      </c>
      <c r="E94" s="89">
        <v>40</v>
      </c>
      <c r="F94" s="84" t="s">
        <v>513</v>
      </c>
      <c r="G94" s="84"/>
      <c r="N94" s="1"/>
      <c r="O94" s="1"/>
      <c r="Q94" s="1"/>
      <c r="R94" s="1"/>
      <c r="S94" s="1"/>
      <c r="T94" s="1"/>
    </row>
    <row r="95" spans="1:20" x14ac:dyDescent="0.25">
      <c r="A95" s="81">
        <v>2021</v>
      </c>
      <c r="B95" s="89" t="s">
        <v>483</v>
      </c>
      <c r="C95" s="89">
        <v>5559422</v>
      </c>
      <c r="D95" s="81" t="s">
        <v>404</v>
      </c>
      <c r="E95" s="89">
        <v>34</v>
      </c>
      <c r="F95" s="85" t="s">
        <v>448</v>
      </c>
      <c r="G95" s="90" t="s">
        <v>394</v>
      </c>
    </row>
    <row r="96" spans="1:20" x14ac:dyDescent="0.25">
      <c r="A96" s="81">
        <v>2021</v>
      </c>
      <c r="B96" s="89" t="s">
        <v>484</v>
      </c>
      <c r="C96" s="89">
        <v>5559423</v>
      </c>
      <c r="D96" s="81" t="s">
        <v>404</v>
      </c>
      <c r="E96" s="89">
        <v>34</v>
      </c>
      <c r="F96" s="85" t="s">
        <v>442</v>
      </c>
      <c r="G96" s="90" t="s">
        <v>394</v>
      </c>
      <c r="N96" s="1"/>
      <c r="O96" s="1"/>
      <c r="Q96" s="1"/>
      <c r="R96" s="1"/>
      <c r="S96" s="1"/>
      <c r="T96" s="1"/>
    </row>
    <row r="97" spans="1:20" x14ac:dyDescent="0.25">
      <c r="A97" s="81">
        <v>2021</v>
      </c>
      <c r="B97" s="89" t="s">
        <v>485</v>
      </c>
      <c r="C97" s="89">
        <v>5559424</v>
      </c>
      <c r="D97" s="81" t="s">
        <v>404</v>
      </c>
      <c r="E97" s="89">
        <v>34</v>
      </c>
      <c r="F97" s="85" t="s">
        <v>527</v>
      </c>
      <c r="G97" s="90" t="s">
        <v>394</v>
      </c>
      <c r="N97" s="1"/>
      <c r="O97" s="1"/>
      <c r="Q97" s="1"/>
      <c r="R97" s="1"/>
      <c r="S97" s="1"/>
      <c r="T97" s="1"/>
    </row>
    <row r="98" spans="1:20" x14ac:dyDescent="0.25">
      <c r="A98" s="81">
        <v>2021</v>
      </c>
      <c r="B98" s="89" t="s">
        <v>486</v>
      </c>
      <c r="C98" s="89">
        <v>5559425</v>
      </c>
      <c r="D98" s="89" t="s">
        <v>399</v>
      </c>
      <c r="E98" s="89">
        <v>53</v>
      </c>
      <c r="F98" s="85" t="s">
        <v>528</v>
      </c>
      <c r="G98" s="90" t="s">
        <v>394</v>
      </c>
      <c r="N98" s="1"/>
      <c r="O98" s="1"/>
      <c r="Q98" s="1"/>
      <c r="R98" s="1"/>
      <c r="S98" s="1"/>
      <c r="T98" s="1"/>
    </row>
    <row r="99" spans="1:20" x14ac:dyDescent="0.25">
      <c r="A99" s="81">
        <v>2021</v>
      </c>
      <c r="B99" s="89" t="s">
        <v>487</v>
      </c>
      <c r="C99" s="89">
        <v>5559426</v>
      </c>
      <c r="D99" s="89" t="s">
        <v>399</v>
      </c>
      <c r="E99" s="89">
        <v>53</v>
      </c>
      <c r="F99" s="85" t="s">
        <v>529</v>
      </c>
      <c r="G99" s="90" t="s">
        <v>394</v>
      </c>
      <c r="N99" s="1"/>
      <c r="O99" s="1"/>
      <c r="Q99" s="1"/>
      <c r="R99" s="1"/>
      <c r="S99" s="1"/>
      <c r="T99" s="1"/>
    </row>
    <row r="100" spans="1:20" x14ac:dyDescent="0.25">
      <c r="A100" s="81">
        <v>2021</v>
      </c>
      <c r="B100" s="89" t="s">
        <v>238</v>
      </c>
      <c r="C100" s="89">
        <v>5559427</v>
      </c>
      <c r="D100" s="89" t="s">
        <v>399</v>
      </c>
      <c r="E100" s="89">
        <v>61</v>
      </c>
      <c r="F100" s="84" t="s">
        <v>530</v>
      </c>
      <c r="G100" s="84"/>
      <c r="N100" s="1"/>
      <c r="O100" s="1"/>
      <c r="Q100" s="1"/>
      <c r="R100" s="1"/>
      <c r="S100" s="1"/>
      <c r="T100" s="1"/>
    </row>
    <row r="101" spans="1:20" x14ac:dyDescent="0.25">
      <c r="A101" s="81">
        <v>2021</v>
      </c>
      <c r="B101" s="89" t="s">
        <v>488</v>
      </c>
      <c r="C101" s="89">
        <v>5559428</v>
      </c>
      <c r="D101" s="89" t="s">
        <v>399</v>
      </c>
      <c r="E101" s="89">
        <v>3</v>
      </c>
      <c r="F101" s="85" t="s">
        <v>532</v>
      </c>
      <c r="G101" s="90" t="s">
        <v>394</v>
      </c>
      <c r="N101" s="1"/>
      <c r="O101" s="1"/>
      <c r="Q101" s="1"/>
      <c r="R101" s="1"/>
      <c r="S101" s="1"/>
      <c r="T101" s="1"/>
    </row>
    <row r="102" spans="1:20" x14ac:dyDescent="0.25">
      <c r="A102" s="81">
        <v>2021</v>
      </c>
      <c r="B102" s="89" t="s">
        <v>489</v>
      </c>
      <c r="C102" s="89">
        <v>5559429</v>
      </c>
      <c r="D102" s="89" t="s">
        <v>399</v>
      </c>
      <c r="E102" s="89">
        <v>3</v>
      </c>
      <c r="F102" s="85" t="s">
        <v>533</v>
      </c>
      <c r="G102" s="90" t="s">
        <v>394</v>
      </c>
      <c r="N102" s="1"/>
      <c r="O102" s="1"/>
      <c r="Q102" s="1"/>
      <c r="R102" s="1"/>
      <c r="S102" s="1"/>
      <c r="T102" s="1"/>
    </row>
    <row r="103" spans="1:20" x14ac:dyDescent="0.25">
      <c r="A103" s="81">
        <v>2021</v>
      </c>
      <c r="B103" s="89" t="s">
        <v>490</v>
      </c>
      <c r="C103" s="89">
        <v>5559430</v>
      </c>
      <c r="D103" s="89" t="s">
        <v>399</v>
      </c>
      <c r="E103" s="89" t="s">
        <v>130</v>
      </c>
      <c r="F103" s="84" t="s">
        <v>513</v>
      </c>
      <c r="G103" s="84"/>
      <c r="N103" s="1"/>
      <c r="O103" s="1"/>
      <c r="Q103" s="1"/>
      <c r="R103" s="1"/>
      <c r="S103" s="1"/>
      <c r="T103" s="1"/>
    </row>
    <row r="104" spans="1:20" x14ac:dyDescent="0.25">
      <c r="A104" s="81">
        <v>2021</v>
      </c>
      <c r="B104" s="89" t="s">
        <v>491</v>
      </c>
      <c r="C104" s="89">
        <v>5559431</v>
      </c>
      <c r="D104" s="89" t="s">
        <v>399</v>
      </c>
      <c r="E104" s="89" t="s">
        <v>130</v>
      </c>
      <c r="F104" s="84" t="s">
        <v>513</v>
      </c>
      <c r="G104" s="84"/>
    </row>
    <row r="105" spans="1:20" x14ac:dyDescent="0.25">
      <c r="A105" s="81">
        <v>2021</v>
      </c>
      <c r="B105" s="89" t="s">
        <v>233</v>
      </c>
      <c r="C105" s="89">
        <v>6213012</v>
      </c>
      <c r="D105" s="89" t="s">
        <v>399</v>
      </c>
      <c r="E105" s="89">
        <v>43</v>
      </c>
      <c r="F105" s="84" t="s">
        <v>531</v>
      </c>
      <c r="G105" s="84"/>
    </row>
    <row r="106" spans="1:20" x14ac:dyDescent="0.25">
      <c r="B106" s="81"/>
      <c r="C106" s="81"/>
      <c r="D106" s="81"/>
      <c r="E106" s="81"/>
    </row>
    <row r="107" spans="1:20" x14ac:dyDescent="0.25">
      <c r="A107" t="s">
        <v>492</v>
      </c>
      <c r="C107">
        <f>COUNTA(C2:C105)</f>
        <v>104</v>
      </c>
      <c r="G107">
        <f>COUNTA(G2:G105)</f>
        <v>46</v>
      </c>
    </row>
  </sheetData>
  <sortState ref="L20:R88">
    <sortCondition ref="L20:L88"/>
    <sortCondition ref="N20:N88"/>
  </sortState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Werkbladen</vt:lpstr>
      </vt:variant>
      <vt:variant>
        <vt:i4>9</vt:i4>
      </vt:variant>
    </vt:vector>
  </HeadingPairs>
  <TitlesOfParts>
    <vt:vector size="9" baseType="lpstr">
      <vt:lpstr>per ei</vt:lpstr>
      <vt:lpstr>per nest</vt:lpstr>
      <vt:lpstr>pivot</vt:lpstr>
      <vt:lpstr>KlsteJager</vt:lpstr>
      <vt:lpstr>overview</vt:lpstr>
      <vt:lpstr>clutch</vt:lpstr>
      <vt:lpstr>ukraine</vt:lpstr>
      <vt:lpstr>Wloclawek</vt:lpstr>
      <vt:lpstr>ringen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Albert de Jong</dc:creator>
  <cp:lastModifiedBy>m muusse</cp:lastModifiedBy>
  <dcterms:created xsi:type="dcterms:W3CDTF">2020-09-06T12:08:43Z</dcterms:created>
  <dcterms:modified xsi:type="dcterms:W3CDTF">2022-04-19T05:00:50Z</dcterms:modified>
</cp:coreProperties>
</file>